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xr:revisionPtr revIDLastSave="0" documentId="13_ncr:1_{103A840D-C81B-4ADE-AF2F-470239AE911D}" xr6:coauthVersionLast="36" xr6:coauthVersionMax="36" xr10:uidLastSave="{00000000-0000-0000-0000-000000000000}"/>
  <bookViews>
    <workbookView xWindow="0" yWindow="0" windowWidth="28800" windowHeight="11625" xr2:uid="{ADD58270-A2DB-4C0E-A069-995004AC0638}"/>
  </bookViews>
  <sheets>
    <sheet name="Sheet1" sheetId="1" r:id="rId1"/>
  </sheets>
  <definedNames>
    <definedName name="_xlnm._FilterDatabase" localSheetId="0" hidden="1">Sheet1!$B$4:$AD$64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3" i="1" l="1"/>
  <c r="X63" i="1"/>
  <c r="Y63" i="1"/>
  <c r="Z63" i="1"/>
  <c r="V63" i="1"/>
  <c r="Q63" i="1" l="1"/>
  <c r="L63" i="1"/>
  <c r="I63" i="1"/>
  <c r="F63" i="1"/>
  <c r="AA62" i="1"/>
  <c r="R62" i="1"/>
  <c r="T62" i="1" s="1"/>
  <c r="N62" i="1"/>
  <c r="K62" i="1"/>
  <c r="H62" i="1"/>
  <c r="AA61" i="1"/>
  <c r="R61" i="1"/>
  <c r="T61" i="1" s="1"/>
  <c r="N61" i="1"/>
  <c r="K61" i="1"/>
  <c r="H61" i="1"/>
  <c r="AA60" i="1"/>
  <c r="R60" i="1"/>
  <c r="T60" i="1" s="1"/>
  <c r="N60" i="1"/>
  <c r="K60" i="1"/>
  <c r="H60" i="1"/>
  <c r="AA59" i="1"/>
  <c r="R59" i="1"/>
  <c r="S59" i="1" s="1"/>
  <c r="N59" i="1"/>
  <c r="K59" i="1"/>
  <c r="H59" i="1"/>
  <c r="AA58" i="1"/>
  <c r="R58" i="1"/>
  <c r="S58" i="1" s="1"/>
  <c r="N58" i="1"/>
  <c r="K58" i="1"/>
  <c r="H58" i="1"/>
  <c r="AA57" i="1"/>
  <c r="R57" i="1"/>
  <c r="T57" i="1" s="1"/>
  <c r="N57" i="1"/>
  <c r="K57" i="1"/>
  <c r="H57" i="1"/>
  <c r="AA56" i="1"/>
  <c r="R56" i="1"/>
  <c r="T56" i="1" s="1"/>
  <c r="N56" i="1"/>
  <c r="K56" i="1"/>
  <c r="H56" i="1"/>
  <c r="AA55" i="1"/>
  <c r="R55" i="1"/>
  <c r="S55" i="1" s="1"/>
  <c r="N55" i="1"/>
  <c r="K55" i="1"/>
  <c r="H55" i="1"/>
  <c r="AA54" i="1"/>
  <c r="R54" i="1"/>
  <c r="T54" i="1" s="1"/>
  <c r="N54" i="1"/>
  <c r="K54" i="1"/>
  <c r="H54" i="1"/>
  <c r="AA53" i="1"/>
  <c r="R53" i="1"/>
  <c r="T53" i="1" s="1"/>
  <c r="N53" i="1"/>
  <c r="K53" i="1"/>
  <c r="H53" i="1"/>
  <c r="AA52" i="1"/>
  <c r="R52" i="1"/>
  <c r="T52" i="1" s="1"/>
  <c r="N52" i="1"/>
  <c r="K52" i="1"/>
  <c r="H52" i="1"/>
  <c r="AA51" i="1"/>
  <c r="R51" i="1"/>
  <c r="T51" i="1" s="1"/>
  <c r="N51" i="1"/>
  <c r="K51" i="1"/>
  <c r="H51" i="1"/>
  <c r="AA50" i="1"/>
  <c r="R50" i="1"/>
  <c r="T50" i="1" s="1"/>
  <c r="N50" i="1"/>
  <c r="K50" i="1"/>
  <c r="H50" i="1"/>
  <c r="AA49" i="1"/>
  <c r="R49" i="1"/>
  <c r="T49" i="1" s="1"/>
  <c r="N49" i="1"/>
  <c r="K49" i="1"/>
  <c r="H49" i="1"/>
  <c r="AA48" i="1"/>
  <c r="R48" i="1"/>
  <c r="T48" i="1" s="1"/>
  <c r="N48" i="1"/>
  <c r="K48" i="1"/>
  <c r="H48" i="1"/>
  <c r="AA47" i="1"/>
  <c r="R47" i="1"/>
  <c r="T47" i="1" s="1"/>
  <c r="N47" i="1"/>
  <c r="K47" i="1"/>
  <c r="H47" i="1"/>
  <c r="AA46" i="1"/>
  <c r="R46" i="1"/>
  <c r="S46" i="1" s="1"/>
  <c r="N46" i="1"/>
  <c r="K46" i="1"/>
  <c r="H46" i="1"/>
  <c r="AA45" i="1"/>
  <c r="R45" i="1"/>
  <c r="T45" i="1" s="1"/>
  <c r="N45" i="1"/>
  <c r="K45" i="1"/>
  <c r="H45" i="1"/>
  <c r="AA44" i="1"/>
  <c r="R44" i="1"/>
  <c r="S44" i="1" s="1"/>
  <c r="N44" i="1"/>
  <c r="K44" i="1"/>
  <c r="H44" i="1"/>
  <c r="AA43" i="1"/>
  <c r="R43" i="1"/>
  <c r="S43" i="1" s="1"/>
  <c r="N43" i="1"/>
  <c r="K43" i="1"/>
  <c r="H43" i="1"/>
  <c r="AA42" i="1"/>
  <c r="R42" i="1"/>
  <c r="T42" i="1" s="1"/>
  <c r="N42" i="1"/>
  <c r="K42" i="1"/>
  <c r="H42" i="1"/>
  <c r="AA41" i="1"/>
  <c r="R41" i="1"/>
  <c r="T41" i="1" s="1"/>
  <c r="N41" i="1"/>
  <c r="K41" i="1"/>
  <c r="H41" i="1"/>
  <c r="AA40" i="1"/>
  <c r="R40" i="1"/>
  <c r="T40" i="1" s="1"/>
  <c r="N40" i="1"/>
  <c r="K40" i="1"/>
  <c r="H40" i="1"/>
  <c r="AA39" i="1"/>
  <c r="R39" i="1"/>
  <c r="T39" i="1" s="1"/>
  <c r="N39" i="1"/>
  <c r="K39" i="1"/>
  <c r="H39" i="1"/>
  <c r="AA38" i="1"/>
  <c r="R38" i="1"/>
  <c r="T38" i="1" s="1"/>
  <c r="N38" i="1"/>
  <c r="K38" i="1"/>
  <c r="H38" i="1"/>
  <c r="AA37" i="1"/>
  <c r="R37" i="1"/>
  <c r="T37" i="1" s="1"/>
  <c r="N37" i="1"/>
  <c r="K37" i="1"/>
  <c r="H37" i="1"/>
  <c r="AA36" i="1"/>
  <c r="R36" i="1"/>
  <c r="S36" i="1" s="1"/>
  <c r="N36" i="1"/>
  <c r="K36" i="1"/>
  <c r="H36" i="1"/>
  <c r="AA35" i="1"/>
  <c r="R35" i="1"/>
  <c r="T35" i="1" s="1"/>
  <c r="N35" i="1"/>
  <c r="K35" i="1"/>
  <c r="H35" i="1"/>
  <c r="AA34" i="1"/>
  <c r="R34" i="1"/>
  <c r="S34" i="1" s="1"/>
  <c r="N34" i="1"/>
  <c r="K34" i="1"/>
  <c r="H34" i="1"/>
  <c r="AA33" i="1"/>
  <c r="R33" i="1"/>
  <c r="T33" i="1" s="1"/>
  <c r="N33" i="1"/>
  <c r="K33" i="1"/>
  <c r="H33" i="1"/>
  <c r="AA32" i="1"/>
  <c r="R32" i="1"/>
  <c r="S32" i="1" s="1"/>
  <c r="N32" i="1"/>
  <c r="K32" i="1"/>
  <c r="H32" i="1"/>
  <c r="AA31" i="1"/>
  <c r="R31" i="1"/>
  <c r="S31" i="1" s="1"/>
  <c r="N31" i="1"/>
  <c r="K31" i="1"/>
  <c r="H31" i="1"/>
  <c r="AA30" i="1"/>
  <c r="R30" i="1"/>
  <c r="N30" i="1"/>
  <c r="K30" i="1"/>
  <c r="H30" i="1"/>
  <c r="AA29" i="1"/>
  <c r="R29" i="1"/>
  <c r="S29" i="1" s="1"/>
  <c r="N29" i="1"/>
  <c r="K29" i="1"/>
  <c r="H29" i="1"/>
  <c r="AA28" i="1"/>
  <c r="R28" i="1"/>
  <c r="T28" i="1" s="1"/>
  <c r="N28" i="1"/>
  <c r="K28" i="1"/>
  <c r="H28" i="1"/>
  <c r="AA27" i="1"/>
  <c r="R27" i="1"/>
  <c r="T27" i="1" s="1"/>
  <c r="N27" i="1"/>
  <c r="K27" i="1"/>
  <c r="H27" i="1"/>
  <c r="AA26" i="1"/>
  <c r="R26" i="1"/>
  <c r="T26" i="1" s="1"/>
  <c r="N26" i="1"/>
  <c r="K26" i="1"/>
  <c r="H26" i="1"/>
  <c r="AA25" i="1"/>
  <c r="R25" i="1"/>
  <c r="T25" i="1" s="1"/>
  <c r="N25" i="1"/>
  <c r="K25" i="1"/>
  <c r="H25" i="1"/>
  <c r="AA24" i="1"/>
  <c r="R24" i="1"/>
  <c r="S24" i="1" s="1"/>
  <c r="N24" i="1"/>
  <c r="K24" i="1"/>
  <c r="H24" i="1"/>
  <c r="AA23" i="1"/>
  <c r="R23" i="1"/>
  <c r="T23" i="1" s="1"/>
  <c r="N23" i="1"/>
  <c r="K23" i="1"/>
  <c r="H23" i="1"/>
  <c r="AA22" i="1"/>
  <c r="R22" i="1"/>
  <c r="S22" i="1" s="1"/>
  <c r="N22" i="1"/>
  <c r="K22" i="1"/>
  <c r="H22" i="1"/>
  <c r="AA21" i="1"/>
  <c r="R21" i="1"/>
  <c r="T21" i="1" s="1"/>
  <c r="N21" i="1"/>
  <c r="K21" i="1"/>
  <c r="H21" i="1"/>
  <c r="AA20" i="1"/>
  <c r="R20" i="1"/>
  <c r="S20" i="1" s="1"/>
  <c r="N20" i="1"/>
  <c r="K20" i="1"/>
  <c r="H20" i="1"/>
  <c r="AA19" i="1"/>
  <c r="R19" i="1"/>
  <c r="S19" i="1" s="1"/>
  <c r="N19" i="1"/>
  <c r="K19" i="1"/>
  <c r="H19" i="1"/>
  <c r="AA18" i="1"/>
  <c r="R18" i="1"/>
  <c r="N18" i="1"/>
  <c r="K18" i="1"/>
  <c r="H18" i="1"/>
  <c r="AA17" i="1"/>
  <c r="R17" i="1"/>
  <c r="T17" i="1" s="1"/>
  <c r="N17" i="1"/>
  <c r="K17" i="1"/>
  <c r="H17" i="1"/>
  <c r="AA16" i="1"/>
  <c r="R16" i="1"/>
  <c r="T16" i="1" s="1"/>
  <c r="N16" i="1"/>
  <c r="K16" i="1"/>
  <c r="H16" i="1"/>
  <c r="AA15" i="1"/>
  <c r="R15" i="1"/>
  <c r="T15" i="1" s="1"/>
  <c r="N15" i="1"/>
  <c r="K15" i="1"/>
  <c r="H15" i="1"/>
  <c r="AA14" i="1"/>
  <c r="R14" i="1"/>
  <c r="T14" i="1" s="1"/>
  <c r="N14" i="1"/>
  <c r="K14" i="1"/>
  <c r="H14" i="1"/>
  <c r="AA13" i="1"/>
  <c r="R13" i="1"/>
  <c r="T13" i="1" s="1"/>
  <c r="N13" i="1"/>
  <c r="K13" i="1"/>
  <c r="H13" i="1"/>
  <c r="AA12" i="1"/>
  <c r="R12" i="1"/>
  <c r="N12" i="1"/>
  <c r="K12" i="1"/>
  <c r="H12" i="1"/>
  <c r="AA11" i="1"/>
  <c r="R11" i="1"/>
  <c r="T11" i="1" s="1"/>
  <c r="N11" i="1"/>
  <c r="K11" i="1"/>
  <c r="H11" i="1"/>
  <c r="AA10" i="1"/>
  <c r="R10" i="1"/>
  <c r="S10" i="1" s="1"/>
  <c r="N10" i="1"/>
  <c r="K10" i="1"/>
  <c r="H10" i="1"/>
  <c r="AA9" i="1"/>
  <c r="R9" i="1"/>
  <c r="T9" i="1" s="1"/>
  <c r="N9" i="1"/>
  <c r="K9" i="1"/>
  <c r="H9" i="1"/>
  <c r="AA8" i="1"/>
  <c r="R8" i="1"/>
  <c r="S8" i="1" s="1"/>
  <c r="N8" i="1"/>
  <c r="K8" i="1"/>
  <c r="H8" i="1"/>
  <c r="AA7" i="1"/>
  <c r="R7" i="1"/>
  <c r="S7" i="1" s="1"/>
  <c r="N7" i="1"/>
  <c r="K7" i="1"/>
  <c r="H7" i="1"/>
  <c r="AA6" i="1"/>
  <c r="R6" i="1"/>
  <c r="N6" i="1"/>
  <c r="K6" i="1"/>
  <c r="H6" i="1"/>
  <c r="AB60" i="1" l="1"/>
  <c r="AB40" i="1"/>
  <c r="T46" i="1"/>
  <c r="AB46" i="1" s="1"/>
  <c r="T55" i="1"/>
  <c r="S35" i="1"/>
  <c r="S47" i="1"/>
  <c r="S41" i="1"/>
  <c r="T43" i="1"/>
  <c r="AB43" i="1" s="1"/>
  <c r="T32" i="1"/>
  <c r="AB32" i="1" s="1"/>
  <c r="T59" i="1"/>
  <c r="AB59" i="1" s="1"/>
  <c r="AB16" i="1"/>
  <c r="AB55" i="1"/>
  <c r="T7" i="1"/>
  <c r="AB7" i="1" s="1"/>
  <c r="T29" i="1"/>
  <c r="AB29" i="1" s="1"/>
  <c r="AB52" i="1"/>
  <c r="S23" i="1"/>
  <c r="T8" i="1"/>
  <c r="AB8" i="1" s="1"/>
  <c r="S17" i="1"/>
  <c r="T19" i="1"/>
  <c r="AB19" i="1" s="1"/>
  <c r="AB21" i="1"/>
  <c r="AB23" i="1"/>
  <c r="AB28" i="1"/>
  <c r="AB17" i="1"/>
  <c r="AB45" i="1"/>
  <c r="T58" i="1"/>
  <c r="AB58" i="1" s="1"/>
  <c r="S11" i="1"/>
  <c r="AB39" i="1"/>
  <c r="AB41" i="1"/>
  <c r="S56" i="1"/>
  <c r="AB11" i="1"/>
  <c r="T20" i="1"/>
  <c r="AB20" i="1" s="1"/>
  <c r="T31" i="1"/>
  <c r="AB31" i="1" s="1"/>
  <c r="AB61" i="1"/>
  <c r="AB35" i="1"/>
  <c r="T44" i="1"/>
  <c r="AB44" i="1" s="1"/>
  <c r="S53" i="1"/>
  <c r="S16" i="1"/>
  <c r="S28" i="1"/>
  <c r="S40" i="1"/>
  <c r="S52" i="1"/>
  <c r="S14" i="1"/>
  <c r="S26" i="1"/>
  <c r="S38" i="1"/>
  <c r="S50" i="1"/>
  <c r="AA63" i="1"/>
  <c r="T10" i="1"/>
  <c r="AB10" i="1" s="1"/>
  <c r="T22" i="1"/>
  <c r="AB22" i="1" s="1"/>
  <c r="T34" i="1"/>
  <c r="AB34" i="1" s="1"/>
  <c r="AB48" i="1"/>
  <c r="AB50" i="1"/>
  <c r="AB56" i="1"/>
  <c r="AB13" i="1"/>
  <c r="AB25" i="1"/>
  <c r="AB37" i="1"/>
  <c r="AB49" i="1"/>
  <c r="AB53" i="1"/>
  <c r="AB47" i="1"/>
  <c r="O14" i="1"/>
  <c r="O8" i="1"/>
  <c r="O12" i="1"/>
  <c r="O24" i="1"/>
  <c r="O36" i="1"/>
  <c r="O48" i="1"/>
  <c r="O60" i="1"/>
  <c r="O29" i="1"/>
  <c r="O31" i="1"/>
  <c r="O41" i="1"/>
  <c r="O53" i="1"/>
  <c r="O55" i="1"/>
  <c r="O7" i="1"/>
  <c r="O18" i="1"/>
  <c r="O20" i="1"/>
  <c r="O30" i="1"/>
  <c r="O32" i="1"/>
  <c r="O34" i="1"/>
  <c r="O42" i="1"/>
  <c r="O44" i="1"/>
  <c r="O46" i="1"/>
  <c r="O54" i="1"/>
  <c r="O56" i="1"/>
  <c r="O58" i="1"/>
  <c r="O11" i="1"/>
  <c r="O17" i="1"/>
  <c r="O19" i="1"/>
  <c r="O43" i="1"/>
  <c r="O23" i="1"/>
  <c r="O35" i="1"/>
  <c r="O47" i="1"/>
  <c r="O59" i="1"/>
  <c r="K63" i="1"/>
  <c r="O33" i="1"/>
  <c r="O6" i="1"/>
  <c r="O10" i="1"/>
  <c r="O26" i="1"/>
  <c r="O38" i="1"/>
  <c r="O50" i="1"/>
  <c r="O62" i="1"/>
  <c r="O15" i="1"/>
  <c r="O27" i="1"/>
  <c r="O39" i="1"/>
  <c r="O16" i="1"/>
  <c r="O28" i="1"/>
  <c r="O21" i="1"/>
  <c r="O37" i="1"/>
  <c r="O49" i="1"/>
  <c r="O61" i="1"/>
  <c r="O40" i="1"/>
  <c r="O51" i="1"/>
  <c r="O45" i="1"/>
  <c r="O57" i="1"/>
  <c r="O52" i="1"/>
  <c r="O13" i="1"/>
  <c r="O9" i="1"/>
  <c r="O25" i="1"/>
  <c r="AB62" i="1"/>
  <c r="AB15" i="1"/>
  <c r="AB33" i="1"/>
  <c r="T12" i="1"/>
  <c r="AB12" i="1" s="1"/>
  <c r="S12" i="1"/>
  <c r="AB26" i="1"/>
  <c r="T30" i="1"/>
  <c r="AB30" i="1" s="1"/>
  <c r="S30" i="1"/>
  <c r="AB54" i="1"/>
  <c r="AB51" i="1"/>
  <c r="AB14" i="1"/>
  <c r="O22" i="1"/>
  <c r="AB57" i="1"/>
  <c r="N63" i="1"/>
  <c r="T18" i="1"/>
  <c r="AB18" i="1" s="1"/>
  <c r="S18" i="1"/>
  <c r="T6" i="1"/>
  <c r="R63" i="1"/>
  <c r="S6" i="1"/>
  <c r="AB9" i="1"/>
  <c r="AB27" i="1"/>
  <c r="AB38" i="1"/>
  <c r="AB42" i="1"/>
  <c r="S9" i="1"/>
  <c r="S21" i="1"/>
  <c r="S33" i="1"/>
  <c r="S45" i="1"/>
  <c r="S57" i="1"/>
  <c r="H63" i="1"/>
  <c r="S48" i="1"/>
  <c r="S60" i="1"/>
  <c r="S13" i="1"/>
  <c r="T24" i="1"/>
  <c r="AB24" i="1" s="1"/>
  <c r="S25" i="1"/>
  <c r="T36" i="1"/>
  <c r="AB36" i="1" s="1"/>
  <c r="S37" i="1"/>
  <c r="S49" i="1"/>
  <c r="S61" i="1"/>
  <c r="S62" i="1"/>
  <c r="S15" i="1"/>
  <c r="S27" i="1"/>
  <c r="S39" i="1"/>
  <c r="S51" i="1"/>
  <c r="S42" i="1"/>
  <c r="S54" i="1"/>
  <c r="T63" i="1" l="1"/>
  <c r="AB6" i="1"/>
  <c r="AB63" i="1" s="1"/>
  <c r="O63" i="1"/>
  <c r="AB64" i="1" l="1"/>
  <c r="S63" i="1" s="1"/>
  <c r="S64" i="1" s="1"/>
  <c r="P26" i="1"/>
  <c r="P31" i="1"/>
  <c r="P7" i="1"/>
  <c r="P12" i="1"/>
  <c r="P27" i="1"/>
  <c r="P17" i="1"/>
  <c r="P13" i="1"/>
  <c r="P47" i="1"/>
  <c r="P32" i="1"/>
  <c r="P38" i="1"/>
  <c r="P20" i="1"/>
  <c r="P37" i="1"/>
  <c r="P51" i="1"/>
  <c r="P61" i="1"/>
  <c r="P40" i="1"/>
  <c r="P52" i="1"/>
  <c r="P24" i="1"/>
  <c r="P14" i="1"/>
  <c r="P21" i="1"/>
  <c r="P19" i="1"/>
  <c r="P34" i="1"/>
  <c r="P45" i="1"/>
  <c r="P36" i="1"/>
  <c r="P46" i="1"/>
  <c r="P6" i="1"/>
  <c r="P59" i="1"/>
  <c r="P28" i="1"/>
  <c r="P35" i="1"/>
  <c r="P41" i="1"/>
  <c r="P8" i="1"/>
  <c r="P43" i="1"/>
  <c r="P33" i="1"/>
  <c r="P44" i="1"/>
  <c r="P29" i="1"/>
  <c r="P42" i="1"/>
  <c r="P56" i="1"/>
  <c r="P23" i="1"/>
  <c r="P62" i="1"/>
  <c r="P30" i="1"/>
  <c r="P53" i="1"/>
  <c r="P48" i="1"/>
  <c r="P50" i="1"/>
  <c r="P55" i="1"/>
  <c r="P54" i="1"/>
  <c r="P60" i="1"/>
  <c r="P11" i="1"/>
  <c r="P15" i="1"/>
  <c r="P16" i="1"/>
  <c r="P39" i="1"/>
  <c r="P18" i="1"/>
  <c r="P58" i="1"/>
  <c r="P10" i="1"/>
  <c r="P57" i="1"/>
  <c r="P25" i="1"/>
  <c r="P49" i="1"/>
  <c r="P9" i="1"/>
  <c r="P22" i="1"/>
  <c r="U46" i="1" l="1"/>
  <c r="AC46" i="1" s="1"/>
  <c r="AD46" i="1" s="1"/>
  <c r="U36" i="1"/>
  <c r="AC36" i="1" s="1"/>
  <c r="AD36" i="1" s="1"/>
  <c r="U16" i="1"/>
  <c r="AC16" i="1" s="1"/>
  <c r="AD16" i="1" s="1"/>
  <c r="U56" i="1"/>
  <c r="AC56" i="1" s="1"/>
  <c r="AD56" i="1" s="1"/>
  <c r="U37" i="1"/>
  <c r="AC37" i="1" s="1"/>
  <c r="AD37" i="1" s="1"/>
  <c r="U42" i="1"/>
  <c r="AC42" i="1" s="1"/>
  <c r="AD42" i="1" s="1"/>
  <c r="U15" i="1"/>
  <c r="AC15" i="1" s="1"/>
  <c r="AD15" i="1" s="1"/>
  <c r="U22" i="1"/>
  <c r="AC22" i="1" s="1"/>
  <c r="AD22" i="1" s="1"/>
  <c r="U34" i="1"/>
  <c r="AC34" i="1" s="1"/>
  <c r="AD34" i="1" s="1"/>
  <c r="U32" i="1"/>
  <c r="AC32" i="1" s="1"/>
  <c r="AD32" i="1" s="1"/>
  <c r="U47" i="1"/>
  <c r="AC47" i="1" s="1"/>
  <c r="AD47" i="1" s="1"/>
  <c r="U29" i="1"/>
  <c r="AC29" i="1" s="1"/>
  <c r="AD29" i="1" s="1"/>
  <c r="U33" i="1"/>
  <c r="AC33" i="1" s="1"/>
  <c r="AD33" i="1" s="1"/>
  <c r="U21" i="1"/>
  <c r="AC21" i="1" s="1"/>
  <c r="AD21" i="1" s="1"/>
  <c r="U13" i="1"/>
  <c r="AC13" i="1" s="1"/>
  <c r="AD13" i="1" s="1"/>
  <c r="U17" i="1"/>
  <c r="AC17" i="1" s="1"/>
  <c r="AD17" i="1" s="1"/>
  <c r="U60" i="1"/>
  <c r="AC60" i="1" s="1"/>
  <c r="AD60" i="1" s="1"/>
  <c r="U27" i="1"/>
  <c r="AC27" i="1" s="1"/>
  <c r="AD27" i="1" s="1"/>
  <c r="U11" i="1"/>
  <c r="AC11" i="1" s="1"/>
  <c r="AD11" i="1" s="1"/>
  <c r="U54" i="1"/>
  <c r="AC54" i="1" s="1"/>
  <c r="AD54" i="1" s="1"/>
  <c r="U49" i="1"/>
  <c r="AC49" i="1" s="1"/>
  <c r="AD49" i="1" s="1"/>
  <c r="U14" i="1"/>
  <c r="AC14" i="1" s="1"/>
  <c r="AD14" i="1" s="1"/>
  <c r="U48" i="1"/>
  <c r="AC48" i="1" s="1"/>
  <c r="AD48" i="1" s="1"/>
  <c r="U53" i="1"/>
  <c r="AC53" i="1" s="1"/>
  <c r="AD53" i="1" s="1"/>
  <c r="U35" i="1"/>
  <c r="AC35" i="1" s="1"/>
  <c r="AD35" i="1" s="1"/>
  <c r="U52" i="1"/>
  <c r="AC52" i="1" s="1"/>
  <c r="AD52" i="1" s="1"/>
  <c r="U12" i="1"/>
  <c r="AC12" i="1" s="1"/>
  <c r="AD12" i="1" s="1"/>
  <c r="U20" i="1"/>
  <c r="AC20" i="1" s="1"/>
  <c r="AD20" i="1" s="1"/>
  <c r="U44" i="1"/>
  <c r="AC44" i="1" s="1"/>
  <c r="AD44" i="1" s="1"/>
  <c r="U55" i="1"/>
  <c r="AC55" i="1" s="1"/>
  <c r="AD55" i="1" s="1"/>
  <c r="U50" i="1"/>
  <c r="AC50" i="1" s="1"/>
  <c r="AD50" i="1" s="1"/>
  <c r="U57" i="1"/>
  <c r="AC57" i="1" s="1"/>
  <c r="AD57" i="1" s="1"/>
  <c r="U10" i="1"/>
  <c r="AC10" i="1" s="1"/>
  <c r="AD10" i="1" s="1"/>
  <c r="U28" i="1"/>
  <c r="AC28" i="1" s="1"/>
  <c r="AD28" i="1" s="1"/>
  <c r="U40" i="1"/>
  <c r="AC40" i="1" s="1"/>
  <c r="AD40" i="1" s="1"/>
  <c r="U7" i="1"/>
  <c r="AC7" i="1" s="1"/>
  <c r="AD7" i="1" s="1"/>
  <c r="U45" i="1"/>
  <c r="AC45" i="1" s="1"/>
  <c r="AD45" i="1" s="1"/>
  <c r="U9" i="1"/>
  <c r="AC9" i="1" s="1"/>
  <c r="AD9" i="1" s="1"/>
  <c r="U43" i="1"/>
  <c r="AC43" i="1" s="1"/>
  <c r="AD43" i="1" s="1"/>
  <c r="U8" i="1"/>
  <c r="AC8" i="1" s="1"/>
  <c r="AD8" i="1" s="1"/>
  <c r="U41" i="1"/>
  <c r="AC41" i="1" s="1"/>
  <c r="AD41" i="1" s="1"/>
  <c r="U30" i="1"/>
  <c r="AC30" i="1" s="1"/>
  <c r="AD30" i="1" s="1"/>
  <c r="U62" i="1"/>
  <c r="AC62" i="1" s="1"/>
  <c r="AD62" i="1" s="1"/>
  <c r="U59" i="1"/>
  <c r="AC59" i="1" s="1"/>
  <c r="AD59" i="1" s="1"/>
  <c r="U61" i="1"/>
  <c r="AC61" i="1" s="1"/>
  <c r="AD61" i="1" s="1"/>
  <c r="U31" i="1"/>
  <c r="AC31" i="1" s="1"/>
  <c r="AD31" i="1" s="1"/>
  <c r="U38" i="1"/>
  <c r="AC38" i="1" s="1"/>
  <c r="AD38" i="1" s="1"/>
  <c r="U19" i="1"/>
  <c r="AC19" i="1" s="1"/>
  <c r="AD19" i="1" s="1"/>
  <c r="U25" i="1"/>
  <c r="AC25" i="1" s="1"/>
  <c r="AD25" i="1" s="1"/>
  <c r="U24" i="1"/>
  <c r="AC24" i="1" s="1"/>
  <c r="AD24" i="1" s="1"/>
  <c r="U58" i="1"/>
  <c r="AC58" i="1" s="1"/>
  <c r="AD58" i="1" s="1"/>
  <c r="U18" i="1"/>
  <c r="AC18" i="1" s="1"/>
  <c r="AD18" i="1" s="1"/>
  <c r="U39" i="1"/>
  <c r="AC39" i="1" s="1"/>
  <c r="AD39" i="1" s="1"/>
  <c r="U23" i="1"/>
  <c r="AC23" i="1" s="1"/>
  <c r="AD23" i="1" s="1"/>
  <c r="U51" i="1"/>
  <c r="AC51" i="1" s="1"/>
  <c r="AD51" i="1" s="1"/>
  <c r="U26" i="1"/>
  <c r="AC26" i="1" s="1"/>
  <c r="AD26" i="1" s="1"/>
  <c r="P63" i="1"/>
  <c r="U6" i="1"/>
  <c r="U63" i="1" l="1"/>
  <c r="AC63" i="1" s="1"/>
  <c r="AC6" i="1"/>
  <c r="AD6" i="1" s="1"/>
</calcChain>
</file>

<file path=xl/sharedStrings.xml><?xml version="1.0" encoding="utf-8"?>
<sst xmlns="http://schemas.openxmlformats.org/spreadsheetml/2006/main" count="158" uniqueCount="158">
  <si>
    <t>Redni broj</t>
  </si>
  <si>
    <t>Šifra ZU</t>
  </si>
  <si>
    <t>ZDRAVSTVENA USTANOVA</t>
  </si>
  <si>
    <t>Kategorija ZU</t>
  </si>
  <si>
    <t>Ukupna suma koeficijenata za kvartal</t>
  </si>
  <si>
    <t>DSG Učinak - udeo u ukupnim koeficijentima</t>
  </si>
  <si>
    <t>Varijabilni deo naknade - Prilog 2 Pravilnika o ugovaranju ZZ za 2022. godinu</t>
  </si>
  <si>
    <t>1/4 Varijabilnog dela za 2022. godinu (kvartal)</t>
  </si>
  <si>
    <t>80% Varijabilnog dela 2022. za kvartal + razlika za kvalitet za kvartal</t>
  </si>
  <si>
    <t>20% Varijabilnog dela 2022. za kvartal</t>
  </si>
  <si>
    <t>Sredstva za DSG učinak za kvartal</t>
  </si>
  <si>
    <t>I   indikator kvaliteta</t>
  </si>
  <si>
    <t>II indikator kvaliteta</t>
  </si>
  <si>
    <t>III indikator kvaliteta</t>
  </si>
  <si>
    <t>IV indikator kvaliteta</t>
  </si>
  <si>
    <t>V indikator kvaliteta</t>
  </si>
  <si>
    <t>Indikatori kvaliteta - Ukupno</t>
  </si>
  <si>
    <t>Sredstva za Indikatore kvaliteta za kvartal</t>
  </si>
  <si>
    <t>Ukupna sredstva za učinak za kvartal</t>
  </si>
  <si>
    <t xml:space="preserve">Index Učinka (Ukupna sredstva za učinak za kvartal / Varijabilni deo naknade za kvartal) </t>
  </si>
  <si>
    <t>6 = 4 * (1-%5)</t>
  </si>
  <si>
    <t>9 = 7 * (1-%8)</t>
  </si>
  <si>
    <t>12 = 10 * (1-%11)</t>
  </si>
  <si>
    <t>13 = 6 + 9 +12</t>
  </si>
  <si>
    <t>14 = 13 /(suma 13)</t>
  </si>
  <si>
    <t>16 = 15 / 4 (četvrtina)</t>
  </si>
  <si>
    <t>17 = 0,8* 16</t>
  </si>
  <si>
    <t>18 = 0,2* 16</t>
  </si>
  <si>
    <t>19 = 14 * (suma 17)</t>
  </si>
  <si>
    <t>25 = 20+ 21 + 22+ 23 +24</t>
  </si>
  <si>
    <t>26 = 0.2* 25* 18</t>
  </si>
  <si>
    <t>27 = 19+ 26</t>
  </si>
  <si>
    <t>28 = 27/ 16</t>
  </si>
  <si>
    <t>00203012</t>
  </si>
  <si>
    <t>Opšta bolnica Kikinda</t>
  </si>
  <si>
    <t>00204016</t>
  </si>
  <si>
    <t>Opšta bolnica Vršac</t>
  </si>
  <si>
    <t>00206027</t>
  </si>
  <si>
    <t>Opšta bolnica Vrbas</t>
  </si>
  <si>
    <t>00210002</t>
  </si>
  <si>
    <t>Opšta bolnica "Stefan Visoki", Smederevska Palanka</t>
  </si>
  <si>
    <t>00211014</t>
  </si>
  <si>
    <t>Opšta bolnica Petrovac na Mlavi</t>
  </si>
  <si>
    <t>00212007</t>
  </si>
  <si>
    <t>Zdravstveni centar Aranđelovac</t>
  </si>
  <si>
    <t>00213009</t>
  </si>
  <si>
    <t>Opšta bolnica Jagodina</t>
  </si>
  <si>
    <t>00213016</t>
  </si>
  <si>
    <t>Opšta bolnica Paraćin</t>
  </si>
  <si>
    <t>00214002</t>
  </si>
  <si>
    <t>Zdravstveni centar Negotin</t>
  </si>
  <si>
    <t>00214007</t>
  </si>
  <si>
    <t>Opšta bolnica Majdanpek</t>
  </si>
  <si>
    <t>00214009</t>
  </si>
  <si>
    <t>Opšta bolnica Bor</t>
  </si>
  <si>
    <t>00215002</t>
  </si>
  <si>
    <t>Zdravstveni centar Knjaževac</t>
  </si>
  <si>
    <t>00217008</t>
  </si>
  <si>
    <t>Opšta bolnica Gornji Milanovac</t>
  </si>
  <si>
    <t>00220026</t>
  </si>
  <si>
    <t>Opšta bolnica Aleksinac</t>
  </si>
  <si>
    <t>00221008</t>
  </si>
  <si>
    <t>Opšta bolnica Prokuplje</t>
  </si>
  <si>
    <t>00222008</t>
  </si>
  <si>
    <t>Opšta bolnica Pirot</t>
  </si>
  <si>
    <t>00224002</t>
  </si>
  <si>
    <t>Zdravstveni centar Surdulica</t>
  </si>
  <si>
    <t>00203014</t>
  </si>
  <si>
    <t>Opšta bolnica Senta</t>
  </si>
  <si>
    <t>00214003</t>
  </si>
  <si>
    <t>Zdravstveni centar Kladovo</t>
  </si>
  <si>
    <t>00201007</t>
  </si>
  <si>
    <t>Opšta bolnica Subotica</t>
  </si>
  <si>
    <t>00204018</t>
  </si>
  <si>
    <t>Opšta bolnica Pančevo</t>
  </si>
  <si>
    <t>00205008</t>
  </si>
  <si>
    <t>Opšta bolnica Sombor</t>
  </si>
  <si>
    <t>00207013</t>
  </si>
  <si>
    <t>Opšta bolnica Sremska Mitrovica</t>
  </si>
  <si>
    <t>00208009</t>
  </si>
  <si>
    <t>Opšta bolnica Šabac</t>
  </si>
  <si>
    <t>00208016</t>
  </si>
  <si>
    <t>Opšta bolnica Loznica</t>
  </si>
  <si>
    <t>00209011</t>
  </si>
  <si>
    <t>Opšta bolnica Valjevo</t>
  </si>
  <si>
    <t>00210008</t>
  </si>
  <si>
    <t>Opšta bolnica Smederevo</t>
  </si>
  <si>
    <t>00211012</t>
  </si>
  <si>
    <t>Opšta bolnica Požarevac</t>
  </si>
  <si>
    <t>00213012</t>
  </si>
  <si>
    <t>Opšta bolnica Ćuprija</t>
  </si>
  <si>
    <t>00215003</t>
  </si>
  <si>
    <t>Zdravstveni centar Zaječar</t>
  </si>
  <si>
    <t>00216001</t>
  </si>
  <si>
    <t>Zdravstveni centar Užice</t>
  </si>
  <si>
    <t>00217012</t>
  </si>
  <si>
    <t>Opšta bolnica Čačak</t>
  </si>
  <si>
    <t>00218013</t>
  </si>
  <si>
    <t>Opšta bolnica Novi Pazar</t>
  </si>
  <si>
    <t>00218015</t>
  </si>
  <si>
    <t>Opšta bolnica Kraljevo</t>
  </si>
  <si>
    <t>00224001</t>
  </si>
  <si>
    <t>Zdravstveni centar Vranje</t>
  </si>
  <si>
    <t>00223009</t>
  </si>
  <si>
    <t>Opšta bolnica Leskovac</t>
  </si>
  <si>
    <t>00219012</t>
  </si>
  <si>
    <t>Opšta bolnica Kruševac</t>
  </si>
  <si>
    <t>00202012</t>
  </si>
  <si>
    <t>Opšta bolnica Zrenjanin</t>
  </si>
  <si>
    <t>00206020</t>
  </si>
  <si>
    <t>Univerzitetski klinički centar Vojvodine, Novi Sad</t>
  </si>
  <si>
    <t>00220019</t>
  </si>
  <si>
    <t>Univerzitetski klinički centar Niš</t>
  </si>
  <si>
    <t>00230048</t>
  </si>
  <si>
    <t>Kliničko-bolnički centar "Dr Dragiša Mišović - Dedinje"</t>
  </si>
  <si>
    <t>00230049</t>
  </si>
  <si>
    <t>Kliničko-bolnički centar "Zemun"</t>
  </si>
  <si>
    <t>00230050</t>
  </si>
  <si>
    <t>Kliničko-bolnički centar "Zvezdara"</t>
  </si>
  <si>
    <t>00230051</t>
  </si>
  <si>
    <t>Univerzitetski klinički centar Srbije</t>
  </si>
  <si>
    <t>00212010</t>
  </si>
  <si>
    <t>Univerzitetski klinički centar Kragujevac</t>
  </si>
  <si>
    <t>00230047</t>
  </si>
  <si>
    <t>Kliničko-bolnički centar "Bežanijska kosa"</t>
  </si>
  <si>
    <t>00230036</t>
  </si>
  <si>
    <t>Institut za kardiovaskularne bolesti "Dedinje"</t>
  </si>
  <si>
    <t>00206017</t>
  </si>
  <si>
    <t>Institut za kardiovaskularne bolesti Vojvodine, Sremska Kamenica</t>
  </si>
  <si>
    <t>00230039</t>
  </si>
  <si>
    <t>Institut za onkologiju i radiologiju Srbije</t>
  </si>
  <si>
    <t>00206015</t>
  </si>
  <si>
    <t>Institut za onkologiju Vojvodine, Sremska Kamenica</t>
  </si>
  <si>
    <t>00206018</t>
  </si>
  <si>
    <t>Institut za zdravstvenu zaštitu dece i omladine Vojvodine, Novi Sad</t>
  </si>
  <si>
    <t>00230044</t>
  </si>
  <si>
    <t>Univerzitetska dečja klinika</t>
  </si>
  <si>
    <t>00230037</t>
  </si>
  <si>
    <t>Institut za zdravstvenu zaštitu majke i deteta Srbije "Dr Vukan Čupić"</t>
  </si>
  <si>
    <t>00230034</t>
  </si>
  <si>
    <t>Institut za ortopediju Banjica</t>
  </si>
  <si>
    <t>00230045</t>
  </si>
  <si>
    <t>Ginekološko - akušerska klinika Narodni Front</t>
  </si>
  <si>
    <t>00206016</t>
  </si>
  <si>
    <t>Institut za plućne bolesti Vojvodine, Sremska Kamenica</t>
  </si>
  <si>
    <t>00230020</t>
  </si>
  <si>
    <t>Specijalna bolnica za cerebrovaskularne bolesti "Sveti Sava"</t>
  </si>
  <si>
    <t>UČINAK 4. KVARTAL 2022.GODINE</t>
  </si>
  <si>
    <t>Suma koeficijenata po ZU - oktobar</t>
  </si>
  <si>
    <t>% greške (DSG kontrola) - oktobar</t>
  </si>
  <si>
    <t>Suma koeficijenata po ZU umanjena za % greške- oktobar</t>
  </si>
  <si>
    <t>Suma koeficijenata po ZU - novembar</t>
  </si>
  <si>
    <t>% greška (DSG kontrola) - novembar</t>
  </si>
  <si>
    <t>Suma koeficijenata po ZU umanjena za % greške- novembar</t>
  </si>
  <si>
    <t>Suma koeficijenata po ZU - decembar</t>
  </si>
  <si>
    <t>% greška (DSG kontrola) - decembar</t>
  </si>
  <si>
    <t>Suma koeficijenata po ZU umanjena za % greške- decembar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</si>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</sst>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3" borderId="4" xfId="0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/>
    <xf numFmtId="3" fontId="8" fillId="3" borderId="4" xfId="0" applyNumberFormat="1" applyFont="1" applyFill="1" applyBorder="1"/>
    <xf numFmtId="164" fontId="8" fillId="3" borderId="5" xfId="0" applyNumberFormat="1" applyFont="1" applyFill="1" applyBorder="1"/>
    <xf numFmtId="10" fontId="8" fillId="3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/>
    <xf numFmtId="165" fontId="8" fillId="3" borderId="4" xfId="0" applyNumberFormat="1" applyFont="1" applyFill="1" applyBorder="1"/>
    <xf numFmtId="3" fontId="8" fillId="3" borderId="4" xfId="1" applyNumberFormat="1" applyFont="1" applyFill="1" applyBorder="1" applyAlignment="1" applyProtection="1">
      <alignment horizontal="right" wrapText="1"/>
    </xf>
    <xf numFmtId="3" fontId="8" fillId="3" borderId="4" xfId="0" applyNumberFormat="1" applyFont="1" applyFill="1" applyBorder="1" applyAlignment="1" applyProtection="1">
      <alignment horizontal="right" wrapText="1"/>
    </xf>
    <xf numFmtId="0" fontId="8" fillId="3" borderId="4" xfId="0" applyNumberFormat="1" applyFont="1" applyFill="1" applyBorder="1"/>
    <xf numFmtId="3" fontId="8" fillId="4" borderId="4" xfId="0" applyNumberFormat="1" applyFont="1" applyFill="1" applyBorder="1"/>
    <xf numFmtId="2" fontId="8" fillId="4" borderId="4" xfId="0" applyNumberFormat="1" applyFont="1" applyFill="1" applyBorder="1"/>
    <xf numFmtId="0" fontId="8" fillId="3" borderId="0" xfId="0" applyFont="1" applyFill="1"/>
    <xf numFmtId="0" fontId="8" fillId="3" borderId="6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vertical="center" wrapText="1"/>
    </xf>
    <xf numFmtId="49" fontId="8" fillId="3" borderId="6" xfId="0" applyNumberFormat="1" applyFont="1" applyFill="1" applyBorder="1"/>
    <xf numFmtId="49" fontId="8" fillId="0" borderId="6" xfId="0" applyNumberFormat="1" applyFont="1" applyFill="1" applyBorder="1"/>
    <xf numFmtId="3" fontId="10" fillId="0" borderId="7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165" fontId="0" fillId="5" borderId="6" xfId="0" applyNumberFormat="1" applyFont="1" applyFill="1" applyBorder="1"/>
    <xf numFmtId="3" fontId="0" fillId="5" borderId="5" xfId="0" applyNumberFormat="1" applyFont="1" applyFill="1" applyBorder="1"/>
    <xf numFmtId="4" fontId="8" fillId="5" borderId="6" xfId="0" applyNumberFormat="1" applyFont="1" applyFill="1" applyBorder="1"/>
    <xf numFmtId="3" fontId="0" fillId="5" borderId="8" xfId="0" applyNumberFormat="1" applyFont="1" applyFill="1" applyBorder="1"/>
    <xf numFmtId="3" fontId="0" fillId="5" borderId="6" xfId="0" applyNumberFormat="1" applyFont="1" applyFill="1" applyBorder="1"/>
    <xf numFmtId="3" fontId="0" fillId="5" borderId="9" xfId="0" applyNumberFormat="1" applyFont="1" applyFill="1" applyBorder="1"/>
    <xf numFmtId="3" fontId="2" fillId="5" borderId="10" xfId="0" applyNumberFormat="1" applyFont="1" applyFill="1" applyBorder="1"/>
    <xf numFmtId="3" fontId="0" fillId="5" borderId="6" xfId="0" applyNumberFormat="1" applyFill="1" applyBorder="1"/>
    <xf numFmtId="4" fontId="0" fillId="5" borderId="6" xfId="0" applyNumberFormat="1" applyFill="1" applyBorder="1"/>
    <xf numFmtId="3" fontId="0" fillId="5" borderId="10" xfId="0" applyNumberFormat="1" applyFont="1" applyFill="1" applyBorder="1"/>
    <xf numFmtId="3" fontId="8" fillId="4" borderId="11" xfId="0" applyNumberFormat="1" applyFont="1" applyFill="1" applyBorder="1"/>
    <xf numFmtId="3" fontId="0" fillId="4" borderId="6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/>
    <xf numFmtId="4" fontId="8" fillId="3" borderId="0" xfId="0" applyNumberFormat="1" applyFont="1" applyFill="1" applyBorder="1"/>
    <xf numFmtId="3" fontId="1" fillId="5" borderId="10" xfId="0" applyNumberFormat="1" applyFont="1" applyFill="1" applyBorder="1"/>
    <xf numFmtId="3" fontId="11" fillId="6" borderId="10" xfId="0" applyNumberFormat="1" applyFont="1" applyFill="1" applyBorder="1"/>
    <xf numFmtId="3" fontId="8" fillId="3" borderId="12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2" fillId="0" borderId="0" xfId="0" applyFont="1" applyBorder="1"/>
    <xf numFmtId="0" fontId="0" fillId="0" borderId="0" xfId="0" applyBorder="1"/>
    <xf numFmtId="10" fontId="8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0" fontId="1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" xfId="1" xr:uid="{A98C8AB2-566C-40DA-B6D8-DA741E169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A35D-EEE8-4BEB-AFED-E8FC073533EA}">
  <dimension ref="B2:AD80"/>
  <sheetViews>
    <sheetView tabSelected="1" topLeftCell="A61" zoomScaleNormal="100" workbookViewId="0">
      <selection activeCell="I86" sqref="I86"/>
    </sheetView>
  </sheetViews>
  <sheetFormatPr defaultColWidth="9.140625" defaultRowHeight="15" x14ac:dyDescent="0.25"/>
  <cols>
    <col min="1" max="1" width="5.28515625" customWidth="1"/>
    <col min="2" max="2" width="6.5703125" style="53" customWidth="1"/>
    <col min="3" max="3" width="12.140625" customWidth="1"/>
    <col min="4" max="4" width="66" customWidth="1"/>
    <col min="5" max="5" width="10.42578125" customWidth="1"/>
    <col min="6" max="6" width="11.7109375" customWidth="1"/>
    <col min="7" max="7" width="11.28515625" customWidth="1"/>
    <col min="8" max="8" width="13.5703125" customWidth="1"/>
    <col min="9" max="9" width="11.7109375" customWidth="1"/>
    <col min="10" max="10" width="11.28515625" customWidth="1"/>
    <col min="11" max="11" width="13.5703125" customWidth="1"/>
    <col min="12" max="12" width="11.7109375" customWidth="1"/>
    <col min="13" max="13" width="11.85546875" customWidth="1"/>
    <col min="14" max="14" width="13.5703125" customWidth="1"/>
    <col min="15" max="15" width="13.42578125" customWidth="1"/>
    <col min="16" max="16" width="15.7109375" customWidth="1"/>
    <col min="17" max="17" width="14.85546875" customWidth="1"/>
    <col min="18" max="18" width="23.140625" customWidth="1"/>
    <col min="19" max="19" width="15.7109375" customWidth="1"/>
    <col min="20" max="20" width="12.7109375" customWidth="1"/>
    <col min="21" max="21" width="13.85546875" customWidth="1"/>
    <col min="22" max="26" width="7.85546875" customWidth="1"/>
    <col min="27" max="27" width="13.85546875" customWidth="1"/>
    <col min="28" max="29" width="13.28515625" customWidth="1"/>
    <col min="30" max="30" width="16.42578125" customWidth="1"/>
  </cols>
  <sheetData>
    <row r="2" spans="2:30" x14ac:dyDescent="0.25">
      <c r="B2" s="65" t="s">
        <v>147</v>
      </c>
      <c r="C2" s="65"/>
      <c r="D2" s="65"/>
    </row>
    <row r="3" spans="2:30" ht="18.75" customHeight="1" x14ac:dyDescent="0.3">
      <c r="B3" s="1"/>
      <c r="C3" s="2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30" ht="129.75" customHeight="1" x14ac:dyDescent="0.25">
      <c r="B4" s="4" t="s">
        <v>0</v>
      </c>
      <c r="C4" s="4" t="s">
        <v>1</v>
      </c>
      <c r="D4" s="5" t="s">
        <v>2</v>
      </c>
      <c r="E4" s="4" t="s">
        <v>3</v>
      </c>
      <c r="F4" s="4" t="s">
        <v>148</v>
      </c>
      <c r="G4" s="4" t="s">
        <v>149</v>
      </c>
      <c r="H4" s="4" t="s">
        <v>150</v>
      </c>
      <c r="I4" s="4" t="s">
        <v>151</v>
      </c>
      <c r="J4" s="4" t="s">
        <v>152</v>
      </c>
      <c r="K4" s="4" t="s">
        <v>153</v>
      </c>
      <c r="L4" s="4" t="s">
        <v>154</v>
      </c>
      <c r="M4" s="4" t="s">
        <v>155</v>
      </c>
      <c r="N4" s="4" t="s">
        <v>156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9</v>
      </c>
      <c r="U4" s="4" t="s">
        <v>10</v>
      </c>
      <c r="V4" s="6" t="s">
        <v>11</v>
      </c>
      <c r="W4" s="6" t="s">
        <v>12</v>
      </c>
      <c r="X4" s="6" t="s">
        <v>13</v>
      </c>
      <c r="Y4" s="6" t="s">
        <v>14</v>
      </c>
      <c r="Z4" s="6" t="s">
        <v>15</v>
      </c>
      <c r="AA4" s="4" t="s">
        <v>16</v>
      </c>
      <c r="AB4" s="4" t="s">
        <v>17</v>
      </c>
      <c r="AC4" s="4" t="s">
        <v>18</v>
      </c>
      <c r="AD4" s="4" t="s">
        <v>19</v>
      </c>
    </row>
    <row r="5" spans="2:30" s="10" customFormat="1" ht="24.75" customHeight="1" x14ac:dyDescent="0.25">
      <c r="B5" s="7"/>
      <c r="C5" s="7">
        <v>1</v>
      </c>
      <c r="D5" s="8">
        <v>2</v>
      </c>
      <c r="E5" s="7">
        <v>3</v>
      </c>
      <c r="F5" s="7">
        <v>4</v>
      </c>
      <c r="G5" s="7">
        <v>5</v>
      </c>
      <c r="H5" s="7" t="s">
        <v>20</v>
      </c>
      <c r="I5" s="7">
        <v>7</v>
      </c>
      <c r="J5" s="7">
        <v>8</v>
      </c>
      <c r="K5" s="7" t="s">
        <v>21</v>
      </c>
      <c r="L5" s="7">
        <v>10</v>
      </c>
      <c r="M5" s="7">
        <v>11</v>
      </c>
      <c r="N5" s="7" t="s">
        <v>22</v>
      </c>
      <c r="O5" s="7" t="s">
        <v>23</v>
      </c>
      <c r="P5" s="7" t="s">
        <v>24</v>
      </c>
      <c r="Q5" s="7">
        <v>15</v>
      </c>
      <c r="R5" s="9" t="s">
        <v>25</v>
      </c>
      <c r="S5" s="7" t="s">
        <v>26</v>
      </c>
      <c r="T5" s="7" t="s">
        <v>27</v>
      </c>
      <c r="U5" s="7" t="s">
        <v>28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 t="s">
        <v>29</v>
      </c>
      <c r="AB5" s="7" t="s">
        <v>30</v>
      </c>
      <c r="AC5" s="7" t="s">
        <v>31</v>
      </c>
      <c r="AD5" s="7" t="s">
        <v>32</v>
      </c>
    </row>
    <row r="6" spans="2:30" s="24" customFormat="1" x14ac:dyDescent="0.25">
      <c r="B6" s="11">
        <v>1</v>
      </c>
      <c r="C6" s="12" t="s">
        <v>33</v>
      </c>
      <c r="D6" s="13" t="s">
        <v>34</v>
      </c>
      <c r="E6" s="14">
        <v>1</v>
      </c>
      <c r="F6" s="15">
        <v>937.30000000000211</v>
      </c>
      <c r="G6" s="16">
        <v>3.32E-2</v>
      </c>
      <c r="H6" s="17">
        <f t="shared" ref="H6:H37" si="0">F6*(1-G6)</f>
        <v>906.18164000000206</v>
      </c>
      <c r="I6" s="17">
        <v>974.65000000000293</v>
      </c>
      <c r="J6" s="16">
        <v>9.4999999999999998E-3</v>
      </c>
      <c r="K6" s="17">
        <f t="shared" ref="K6:K62" si="1">I6*(1-J6)</f>
        <v>965.39082500000291</v>
      </c>
      <c r="L6" s="17">
        <v>1292.2399999999916</v>
      </c>
      <c r="M6" s="16">
        <v>2.8000000000000001E-2</v>
      </c>
      <c r="N6" s="17">
        <f>L6*(1-M6)</f>
        <v>1256.0572799999918</v>
      </c>
      <c r="O6" s="17">
        <f t="shared" ref="O6:O62" si="2">H6+K6+N6</f>
        <v>3127.6297449999965</v>
      </c>
      <c r="P6" s="18">
        <f>O6/$O$63</f>
        <v>7.1795578633292332E-3</v>
      </c>
      <c r="Q6" s="19">
        <v>58159000</v>
      </c>
      <c r="R6" s="19">
        <f>Q6/4</f>
        <v>14539750</v>
      </c>
      <c r="S6" s="20">
        <f>R6*0.8</f>
        <v>11631800</v>
      </c>
      <c r="T6" s="20">
        <f t="shared" ref="T6:T62" si="3">R6*0.2</f>
        <v>2907950</v>
      </c>
      <c r="U6" s="14">
        <f>P6*$S$63</f>
        <v>12987012.689889694</v>
      </c>
      <c r="V6" s="21">
        <v>0</v>
      </c>
      <c r="W6" s="21">
        <v>1</v>
      </c>
      <c r="X6" s="21">
        <v>1</v>
      </c>
      <c r="Y6" s="21">
        <v>1</v>
      </c>
      <c r="Z6" s="21">
        <v>1</v>
      </c>
      <c r="AA6" s="21">
        <f>SUM(V6:Z6)</f>
        <v>4</v>
      </c>
      <c r="AB6" s="14">
        <f>0.2*AA6*T6</f>
        <v>2326360</v>
      </c>
      <c r="AC6" s="22">
        <f t="shared" ref="AC6:AC63" si="4">U6+AB6</f>
        <v>15313372.689889694</v>
      </c>
      <c r="AD6" s="23">
        <f t="shared" ref="AD6:AD62" si="5">AC6/R6</f>
        <v>1.0532074272177785</v>
      </c>
    </row>
    <row r="7" spans="2:30" s="24" customFormat="1" x14ac:dyDescent="0.25">
      <c r="B7" s="25">
        <v>2</v>
      </c>
      <c r="C7" s="26" t="s">
        <v>35</v>
      </c>
      <c r="D7" s="27" t="s">
        <v>36</v>
      </c>
      <c r="E7" s="14">
        <v>1</v>
      </c>
      <c r="F7" s="15">
        <v>995.63</v>
      </c>
      <c r="G7" s="16">
        <v>4.8000000000000001E-2</v>
      </c>
      <c r="H7" s="17">
        <f t="shared" si="0"/>
        <v>947.83975999999996</v>
      </c>
      <c r="I7" s="17">
        <v>940.69000000000017</v>
      </c>
      <c r="J7" s="16">
        <v>2.3099999999999999E-2</v>
      </c>
      <c r="K7" s="17">
        <f t="shared" si="1"/>
        <v>918.96006100000011</v>
      </c>
      <c r="L7" s="17">
        <v>1137.0999999999985</v>
      </c>
      <c r="M7" s="16">
        <v>5.11E-2</v>
      </c>
      <c r="N7" s="17">
        <f t="shared" ref="N7:N62" si="6">L7*(1-M7)</f>
        <v>1078.9941899999985</v>
      </c>
      <c r="O7" s="17">
        <f t="shared" si="2"/>
        <v>2945.7940109999986</v>
      </c>
      <c r="P7" s="18">
        <f t="shared" ref="P7:P62" si="7">O7/$O$63</f>
        <v>6.7621490648737985E-3</v>
      </c>
      <c r="Q7" s="19">
        <v>61318000</v>
      </c>
      <c r="R7" s="19">
        <f t="shared" ref="R7:R62" si="8">Q7/4</f>
        <v>15329500</v>
      </c>
      <c r="S7" s="20">
        <f t="shared" ref="S7:S62" si="9">R7*0.8</f>
        <v>12263600</v>
      </c>
      <c r="T7" s="20">
        <f t="shared" si="3"/>
        <v>3065900</v>
      </c>
      <c r="U7" s="14">
        <f t="shared" ref="U7:U62" si="10">P7*$S$63</f>
        <v>12231967.119451376</v>
      </c>
      <c r="V7" s="21">
        <v>0</v>
      </c>
      <c r="W7" s="21">
        <v>1</v>
      </c>
      <c r="X7" s="21">
        <v>1</v>
      </c>
      <c r="Y7" s="21">
        <v>1</v>
      </c>
      <c r="Z7" s="21">
        <v>1</v>
      </c>
      <c r="AA7" s="21">
        <f t="shared" ref="AA7:AA62" si="11">SUM(V7:Z7)</f>
        <v>4</v>
      </c>
      <c r="AB7" s="14">
        <f t="shared" ref="AB7:AB62" si="12">0.2*AA7*T7</f>
        <v>2452720</v>
      </c>
      <c r="AC7" s="22">
        <f t="shared" si="4"/>
        <v>14684687.119451376</v>
      </c>
      <c r="AD7" s="23">
        <f t="shared" si="5"/>
        <v>0.95793647016871886</v>
      </c>
    </row>
    <row r="8" spans="2:30" s="24" customFormat="1" x14ac:dyDescent="0.25">
      <c r="B8" s="25">
        <v>3</v>
      </c>
      <c r="C8" s="26" t="s">
        <v>37</v>
      </c>
      <c r="D8" s="27" t="s">
        <v>38</v>
      </c>
      <c r="E8" s="14">
        <v>1</v>
      </c>
      <c r="F8" s="15">
        <v>1073.6599999999974</v>
      </c>
      <c r="G8" s="16">
        <v>7.0800000000000002E-2</v>
      </c>
      <c r="H8" s="17">
        <f t="shared" si="0"/>
        <v>997.64487199999758</v>
      </c>
      <c r="I8" s="17">
        <v>1071.3899999999985</v>
      </c>
      <c r="J8" s="16">
        <v>0.14449999999999999</v>
      </c>
      <c r="K8" s="17">
        <f t="shared" si="1"/>
        <v>916.57414499999879</v>
      </c>
      <c r="L8" s="17">
        <v>1306.7699999999925</v>
      </c>
      <c r="M8" s="16">
        <v>5.5300000000000002E-2</v>
      </c>
      <c r="N8" s="17">
        <f t="shared" si="6"/>
        <v>1234.505618999993</v>
      </c>
      <c r="O8" s="17">
        <f t="shared" si="2"/>
        <v>3148.724635999989</v>
      </c>
      <c r="P8" s="18">
        <f t="shared" si="7"/>
        <v>7.2279817507146212E-3</v>
      </c>
      <c r="Q8" s="19">
        <v>72322000</v>
      </c>
      <c r="R8" s="19">
        <f t="shared" si="8"/>
        <v>18080500</v>
      </c>
      <c r="S8" s="20">
        <f t="shared" si="9"/>
        <v>14464400</v>
      </c>
      <c r="T8" s="20">
        <f t="shared" si="3"/>
        <v>3616100</v>
      </c>
      <c r="U8" s="14">
        <f t="shared" si="10"/>
        <v>13074606.055935247</v>
      </c>
      <c r="V8" s="21">
        <v>0</v>
      </c>
      <c r="W8" s="21">
        <v>1</v>
      </c>
      <c r="X8" s="21">
        <v>0</v>
      </c>
      <c r="Y8" s="21">
        <v>0</v>
      </c>
      <c r="Z8" s="21">
        <v>0</v>
      </c>
      <c r="AA8" s="21">
        <f t="shared" si="11"/>
        <v>1</v>
      </c>
      <c r="AB8" s="14">
        <f t="shared" si="12"/>
        <v>723220</v>
      </c>
      <c r="AC8" s="22">
        <f t="shared" si="4"/>
        <v>13797826.055935247</v>
      </c>
      <c r="AD8" s="23">
        <f t="shared" si="5"/>
        <v>0.76313299167253379</v>
      </c>
    </row>
    <row r="9" spans="2:30" s="24" customFormat="1" x14ac:dyDescent="0.25">
      <c r="B9" s="25">
        <v>4</v>
      </c>
      <c r="C9" s="26" t="s">
        <v>39</v>
      </c>
      <c r="D9" s="27" t="s">
        <v>40</v>
      </c>
      <c r="E9" s="14">
        <v>1</v>
      </c>
      <c r="F9" s="15">
        <v>853.22999999999809</v>
      </c>
      <c r="G9" s="16">
        <v>5.11E-2</v>
      </c>
      <c r="H9" s="17">
        <f t="shared" si="0"/>
        <v>809.6299469999982</v>
      </c>
      <c r="I9" s="17">
        <v>812.31999999999971</v>
      </c>
      <c r="J9" s="16">
        <v>3.5499999999999997E-2</v>
      </c>
      <c r="K9" s="17">
        <f t="shared" si="1"/>
        <v>783.48263999999972</v>
      </c>
      <c r="L9" s="17">
        <v>1059.389999999999</v>
      </c>
      <c r="M9" s="16">
        <v>3.5700000000000003E-2</v>
      </c>
      <c r="N9" s="17">
        <f t="shared" si="6"/>
        <v>1021.569776999999</v>
      </c>
      <c r="O9" s="17">
        <f t="shared" si="2"/>
        <v>2614.6823639999966</v>
      </c>
      <c r="P9" s="18">
        <f t="shared" si="7"/>
        <v>6.0020734092885615E-3</v>
      </c>
      <c r="Q9" s="19">
        <v>68204000</v>
      </c>
      <c r="R9" s="19">
        <f t="shared" si="8"/>
        <v>17051000</v>
      </c>
      <c r="S9" s="20">
        <f t="shared" si="9"/>
        <v>13640800</v>
      </c>
      <c r="T9" s="20">
        <f t="shared" si="3"/>
        <v>3410200</v>
      </c>
      <c r="U9" s="14">
        <f t="shared" si="10"/>
        <v>10857075.744206665</v>
      </c>
      <c r="V9" s="21">
        <v>1</v>
      </c>
      <c r="W9" s="21">
        <v>0</v>
      </c>
      <c r="X9" s="21">
        <v>1</v>
      </c>
      <c r="Y9" s="21">
        <v>0</v>
      </c>
      <c r="Z9" s="21">
        <v>1</v>
      </c>
      <c r="AA9" s="21">
        <f t="shared" si="11"/>
        <v>3</v>
      </c>
      <c r="AB9" s="14">
        <f t="shared" si="12"/>
        <v>2046120.0000000002</v>
      </c>
      <c r="AC9" s="22">
        <f t="shared" si="4"/>
        <v>12903195.744206665</v>
      </c>
      <c r="AD9" s="23">
        <f t="shared" si="5"/>
        <v>0.75674129049361705</v>
      </c>
    </row>
    <row r="10" spans="2:30" s="24" customFormat="1" x14ac:dyDescent="0.25">
      <c r="B10" s="25">
        <v>5</v>
      </c>
      <c r="C10" s="26" t="s">
        <v>41</v>
      </c>
      <c r="D10" s="27" t="s">
        <v>42</v>
      </c>
      <c r="E10" s="14">
        <v>1</v>
      </c>
      <c r="F10" s="15">
        <v>247.12000000000086</v>
      </c>
      <c r="G10" s="16">
        <v>7.4099999999999999E-2</v>
      </c>
      <c r="H10" s="17">
        <f t="shared" si="0"/>
        <v>228.80840800000078</v>
      </c>
      <c r="I10" s="17">
        <v>221.02000000000081</v>
      </c>
      <c r="J10" s="16">
        <v>3.39E-2</v>
      </c>
      <c r="K10" s="17">
        <f t="shared" si="1"/>
        <v>213.52742200000077</v>
      </c>
      <c r="L10" s="17">
        <v>343.36000000000092</v>
      </c>
      <c r="M10" s="16">
        <v>3.49E-2</v>
      </c>
      <c r="N10" s="17">
        <f t="shared" si="6"/>
        <v>331.3767360000009</v>
      </c>
      <c r="O10" s="17">
        <f t="shared" si="2"/>
        <v>773.71256600000243</v>
      </c>
      <c r="P10" s="18">
        <f t="shared" si="7"/>
        <v>1.7760779216473279E-3</v>
      </c>
      <c r="Q10" s="19">
        <v>29050000</v>
      </c>
      <c r="R10" s="19">
        <f t="shared" si="8"/>
        <v>7262500</v>
      </c>
      <c r="S10" s="20">
        <f t="shared" si="9"/>
        <v>5810000</v>
      </c>
      <c r="T10" s="20">
        <f t="shared" si="3"/>
        <v>1452500</v>
      </c>
      <c r="U10" s="14">
        <f t="shared" si="10"/>
        <v>3212725.2047761683</v>
      </c>
      <c r="V10" s="21">
        <v>0</v>
      </c>
      <c r="W10" s="21">
        <v>1</v>
      </c>
      <c r="X10" s="21">
        <v>1</v>
      </c>
      <c r="Y10" s="21">
        <v>0</v>
      </c>
      <c r="Z10" s="21">
        <v>1</v>
      </c>
      <c r="AA10" s="21">
        <f t="shared" si="11"/>
        <v>3</v>
      </c>
      <c r="AB10" s="14">
        <f t="shared" si="12"/>
        <v>871500.00000000012</v>
      </c>
      <c r="AC10" s="22">
        <f t="shared" si="4"/>
        <v>4084225.2047761683</v>
      </c>
      <c r="AD10" s="23">
        <f t="shared" si="5"/>
        <v>0.562371801001882</v>
      </c>
    </row>
    <row r="11" spans="2:30" s="24" customFormat="1" x14ac:dyDescent="0.25">
      <c r="B11" s="25">
        <v>6</v>
      </c>
      <c r="C11" s="26" t="s">
        <v>43</v>
      </c>
      <c r="D11" s="27" t="s">
        <v>44</v>
      </c>
      <c r="E11" s="14">
        <v>1</v>
      </c>
      <c r="F11" s="15">
        <v>689.48000000000013</v>
      </c>
      <c r="G11" s="16">
        <v>5.3400000000000003E-2</v>
      </c>
      <c r="H11" s="17">
        <f t="shared" si="0"/>
        <v>652.66176800000017</v>
      </c>
      <c r="I11" s="17">
        <v>596.90000000000111</v>
      </c>
      <c r="J11" s="16">
        <v>0.1163</v>
      </c>
      <c r="K11" s="17">
        <f t="shared" si="1"/>
        <v>527.48053000000095</v>
      </c>
      <c r="L11" s="17">
        <v>785.7800000000002</v>
      </c>
      <c r="M11" s="16">
        <v>4.1200000000000001E-2</v>
      </c>
      <c r="N11" s="17">
        <f t="shared" si="6"/>
        <v>753.40586400000018</v>
      </c>
      <c r="O11" s="17">
        <f t="shared" si="2"/>
        <v>1933.5481620000014</v>
      </c>
      <c r="P11" s="18">
        <f t="shared" si="7"/>
        <v>4.438511602214255E-3</v>
      </c>
      <c r="Q11" s="19">
        <v>38813000</v>
      </c>
      <c r="R11" s="19">
        <f t="shared" si="8"/>
        <v>9703250</v>
      </c>
      <c r="S11" s="20">
        <f t="shared" si="9"/>
        <v>7762600</v>
      </c>
      <c r="T11" s="20">
        <f t="shared" si="3"/>
        <v>1940650</v>
      </c>
      <c r="U11" s="14">
        <f t="shared" si="10"/>
        <v>8028768.2890056865</v>
      </c>
      <c r="V11" s="21">
        <v>1</v>
      </c>
      <c r="W11" s="21">
        <v>1</v>
      </c>
      <c r="X11" s="21">
        <v>1</v>
      </c>
      <c r="Y11" s="21">
        <v>1</v>
      </c>
      <c r="Z11" s="21">
        <v>0</v>
      </c>
      <c r="AA11" s="21">
        <f t="shared" si="11"/>
        <v>4</v>
      </c>
      <c r="AB11" s="14">
        <f t="shared" si="12"/>
        <v>1552520</v>
      </c>
      <c r="AC11" s="22">
        <f t="shared" si="4"/>
        <v>9581288.2890056856</v>
      </c>
      <c r="AD11" s="23">
        <f t="shared" si="5"/>
        <v>0.98743083904935824</v>
      </c>
    </row>
    <row r="12" spans="2:30" s="24" customFormat="1" x14ac:dyDescent="0.25">
      <c r="B12" s="25">
        <v>7</v>
      </c>
      <c r="C12" s="26" t="s">
        <v>45</v>
      </c>
      <c r="D12" s="27" t="s">
        <v>46</v>
      </c>
      <c r="E12" s="14">
        <v>1</v>
      </c>
      <c r="F12" s="15">
        <v>953.86999999999637</v>
      </c>
      <c r="G12" s="16">
        <v>3.7999999999999999E-2</v>
      </c>
      <c r="H12" s="17">
        <f t="shared" si="0"/>
        <v>917.62293999999645</v>
      </c>
      <c r="I12" s="17">
        <v>1145.0500000000018</v>
      </c>
      <c r="J12" s="16">
        <v>9.8000000000000004E-2</v>
      </c>
      <c r="K12" s="17">
        <f t="shared" si="1"/>
        <v>1032.8351000000016</v>
      </c>
      <c r="L12" s="17">
        <v>1233.6800000000037</v>
      </c>
      <c r="M12" s="16">
        <v>6.5000000000000002E-2</v>
      </c>
      <c r="N12" s="17">
        <f t="shared" si="6"/>
        <v>1153.4908000000034</v>
      </c>
      <c r="O12" s="17">
        <f t="shared" si="2"/>
        <v>3103.9488400000018</v>
      </c>
      <c r="P12" s="18">
        <f t="shared" si="7"/>
        <v>7.1251977115320891E-3</v>
      </c>
      <c r="Q12" s="19">
        <v>75908000</v>
      </c>
      <c r="R12" s="19">
        <f t="shared" si="8"/>
        <v>18977000</v>
      </c>
      <c r="S12" s="20">
        <f t="shared" si="9"/>
        <v>15181600</v>
      </c>
      <c r="T12" s="20">
        <f t="shared" si="3"/>
        <v>3795400</v>
      </c>
      <c r="U12" s="14">
        <f t="shared" si="10"/>
        <v>12888681.289174933</v>
      </c>
      <c r="V12" s="21">
        <v>1</v>
      </c>
      <c r="W12" s="21">
        <v>0</v>
      </c>
      <c r="X12" s="21">
        <v>1</v>
      </c>
      <c r="Y12" s="21">
        <v>0</v>
      </c>
      <c r="Z12" s="21">
        <v>1</v>
      </c>
      <c r="AA12" s="21">
        <f t="shared" si="11"/>
        <v>3</v>
      </c>
      <c r="AB12" s="14">
        <f t="shared" si="12"/>
        <v>2277240.0000000005</v>
      </c>
      <c r="AC12" s="22">
        <f t="shared" si="4"/>
        <v>15165921.289174933</v>
      </c>
      <c r="AD12" s="23">
        <f t="shared" si="5"/>
        <v>0.79917380456209797</v>
      </c>
    </row>
    <row r="13" spans="2:30" s="24" customFormat="1" x14ac:dyDescent="0.25">
      <c r="B13" s="25">
        <v>8</v>
      </c>
      <c r="C13" s="26" t="s">
        <v>47</v>
      </c>
      <c r="D13" s="27" t="s">
        <v>48</v>
      </c>
      <c r="E13" s="14">
        <v>1</v>
      </c>
      <c r="F13" s="15">
        <v>548.77999999999975</v>
      </c>
      <c r="G13" s="16">
        <v>0.1162</v>
      </c>
      <c r="H13" s="17">
        <f t="shared" si="0"/>
        <v>485.0117639999998</v>
      </c>
      <c r="I13" s="17">
        <v>630.87999999999886</v>
      </c>
      <c r="J13" s="16">
        <v>0.18909999999999999</v>
      </c>
      <c r="K13" s="17">
        <f t="shared" si="1"/>
        <v>511.58059199999906</v>
      </c>
      <c r="L13" s="17">
        <v>700.57999999999822</v>
      </c>
      <c r="M13" s="16">
        <v>0.17319999999999999</v>
      </c>
      <c r="N13" s="17">
        <f t="shared" si="6"/>
        <v>579.23954399999855</v>
      </c>
      <c r="O13" s="17">
        <f t="shared" si="2"/>
        <v>1575.8318999999974</v>
      </c>
      <c r="P13" s="18">
        <f t="shared" si="7"/>
        <v>3.6173643402058258E-3</v>
      </c>
      <c r="Q13" s="19">
        <v>38765000</v>
      </c>
      <c r="R13" s="19">
        <f t="shared" si="8"/>
        <v>9691250</v>
      </c>
      <c r="S13" s="20">
        <f t="shared" si="9"/>
        <v>7753000</v>
      </c>
      <c r="T13" s="20">
        <f t="shared" si="3"/>
        <v>1938250</v>
      </c>
      <c r="U13" s="14">
        <f t="shared" si="10"/>
        <v>6543405.2464649957</v>
      </c>
      <c r="V13" s="21">
        <v>0</v>
      </c>
      <c r="W13" s="21">
        <v>0</v>
      </c>
      <c r="X13" s="21">
        <v>0</v>
      </c>
      <c r="Y13" s="21">
        <v>0</v>
      </c>
      <c r="Z13" s="21">
        <v>1</v>
      </c>
      <c r="AA13" s="21">
        <f t="shared" si="11"/>
        <v>1</v>
      </c>
      <c r="AB13" s="14">
        <f t="shared" si="12"/>
        <v>387650</v>
      </c>
      <c r="AC13" s="22">
        <f t="shared" si="4"/>
        <v>6931055.2464649957</v>
      </c>
      <c r="AD13" s="23">
        <f t="shared" si="5"/>
        <v>0.71518692082703428</v>
      </c>
    </row>
    <row r="14" spans="2:30" s="24" customFormat="1" x14ac:dyDescent="0.25">
      <c r="B14" s="25">
        <v>9</v>
      </c>
      <c r="C14" s="26" t="s">
        <v>49</v>
      </c>
      <c r="D14" s="27" t="s">
        <v>50</v>
      </c>
      <c r="E14" s="14">
        <v>1</v>
      </c>
      <c r="F14" s="15">
        <v>475.61000000000058</v>
      </c>
      <c r="G14" s="16">
        <v>0.1744</v>
      </c>
      <c r="H14" s="17">
        <f t="shared" si="0"/>
        <v>392.6636160000005</v>
      </c>
      <c r="I14" s="17">
        <v>444.98999999999995</v>
      </c>
      <c r="J14" s="16">
        <v>0.19600000000000001</v>
      </c>
      <c r="K14" s="17">
        <f t="shared" si="1"/>
        <v>357.77195999999998</v>
      </c>
      <c r="L14" s="17">
        <v>533.63000000000011</v>
      </c>
      <c r="M14" s="16">
        <v>0.1857</v>
      </c>
      <c r="N14" s="17">
        <f t="shared" si="6"/>
        <v>434.53490900000008</v>
      </c>
      <c r="O14" s="17">
        <f t="shared" si="2"/>
        <v>1184.9704850000007</v>
      </c>
      <c r="P14" s="18">
        <f t="shared" si="7"/>
        <v>2.7201314915857536E-3</v>
      </c>
      <c r="Q14" s="19">
        <v>39195000</v>
      </c>
      <c r="R14" s="19">
        <f t="shared" si="8"/>
        <v>9798750</v>
      </c>
      <c r="S14" s="20">
        <f t="shared" si="9"/>
        <v>7839000</v>
      </c>
      <c r="T14" s="20">
        <f t="shared" si="3"/>
        <v>1959750</v>
      </c>
      <c r="U14" s="14">
        <f t="shared" si="10"/>
        <v>4920411.9350897698</v>
      </c>
      <c r="V14" s="21">
        <v>1</v>
      </c>
      <c r="W14" s="21">
        <v>1</v>
      </c>
      <c r="X14" s="21">
        <v>0</v>
      </c>
      <c r="Y14" s="21">
        <v>1</v>
      </c>
      <c r="Z14" s="21">
        <v>0</v>
      </c>
      <c r="AA14" s="21">
        <f t="shared" si="11"/>
        <v>3</v>
      </c>
      <c r="AB14" s="14">
        <f t="shared" si="12"/>
        <v>1175850.0000000002</v>
      </c>
      <c r="AC14" s="22">
        <f t="shared" si="4"/>
        <v>6096261.9350897698</v>
      </c>
      <c r="AD14" s="23">
        <f t="shared" si="5"/>
        <v>0.62214689986883731</v>
      </c>
    </row>
    <row r="15" spans="2:30" s="24" customFormat="1" x14ac:dyDescent="0.25">
      <c r="B15" s="25">
        <v>10</v>
      </c>
      <c r="C15" s="26" t="s">
        <v>51</v>
      </c>
      <c r="D15" s="27" t="s">
        <v>52</v>
      </c>
      <c r="E15" s="14">
        <v>1</v>
      </c>
      <c r="F15" s="15">
        <v>132.57000000000005</v>
      </c>
      <c r="G15" s="16">
        <v>0.1467</v>
      </c>
      <c r="H15" s="17">
        <f t="shared" si="0"/>
        <v>113.12198100000003</v>
      </c>
      <c r="I15" s="17">
        <v>117.96999999999996</v>
      </c>
      <c r="J15" s="16">
        <v>0.1595</v>
      </c>
      <c r="K15" s="17">
        <f t="shared" si="1"/>
        <v>99.153784999999971</v>
      </c>
      <c r="L15" s="17">
        <v>135.38</v>
      </c>
      <c r="M15" s="16">
        <v>0.14829999999999999</v>
      </c>
      <c r="N15" s="17">
        <f t="shared" si="6"/>
        <v>115.303146</v>
      </c>
      <c r="O15" s="17">
        <f t="shared" si="2"/>
        <v>327.578912</v>
      </c>
      <c r="P15" s="18">
        <f t="shared" si="7"/>
        <v>7.51966167756995E-4</v>
      </c>
      <c r="Q15" s="19">
        <v>11540000</v>
      </c>
      <c r="R15" s="19">
        <f t="shared" si="8"/>
        <v>2885000</v>
      </c>
      <c r="S15" s="20">
        <f t="shared" si="9"/>
        <v>2308000</v>
      </c>
      <c r="T15" s="20">
        <f t="shared" si="3"/>
        <v>577000</v>
      </c>
      <c r="U15" s="14">
        <f t="shared" si="10"/>
        <v>1360222.2238375163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f t="shared" si="11"/>
        <v>0</v>
      </c>
      <c r="AB15" s="14">
        <f t="shared" si="12"/>
        <v>0</v>
      </c>
      <c r="AC15" s="22">
        <f t="shared" si="4"/>
        <v>1360222.2238375163</v>
      </c>
      <c r="AD15" s="23">
        <f t="shared" si="5"/>
        <v>0.47148084015165209</v>
      </c>
    </row>
    <row r="16" spans="2:30" s="24" customFormat="1" x14ac:dyDescent="0.25">
      <c r="B16" s="25">
        <v>11</v>
      </c>
      <c r="C16" s="26" t="s">
        <v>53</v>
      </c>
      <c r="D16" s="27" t="s">
        <v>54</v>
      </c>
      <c r="E16" s="14">
        <v>1</v>
      </c>
      <c r="F16" s="15">
        <v>854.49999999999977</v>
      </c>
      <c r="G16" s="16">
        <v>6.2899999999999998E-2</v>
      </c>
      <c r="H16" s="17">
        <f t="shared" si="0"/>
        <v>800.75194999999985</v>
      </c>
      <c r="I16" s="17">
        <v>868.69999999999982</v>
      </c>
      <c r="J16" s="16">
        <v>2.06E-2</v>
      </c>
      <c r="K16" s="17">
        <f t="shared" si="1"/>
        <v>850.80477999999982</v>
      </c>
      <c r="L16" s="17">
        <v>1121.4700000000014</v>
      </c>
      <c r="M16" s="16">
        <v>7.7799999999999994E-2</v>
      </c>
      <c r="N16" s="17">
        <f t="shared" si="6"/>
        <v>1034.2196340000014</v>
      </c>
      <c r="O16" s="17">
        <f t="shared" si="2"/>
        <v>2685.7763640000012</v>
      </c>
      <c r="P16" s="18">
        <f t="shared" si="7"/>
        <v>6.1652715907713771E-3</v>
      </c>
      <c r="Q16" s="19">
        <v>65528000</v>
      </c>
      <c r="R16" s="19">
        <f t="shared" si="8"/>
        <v>16382000</v>
      </c>
      <c r="S16" s="20">
        <f t="shared" si="9"/>
        <v>13105600</v>
      </c>
      <c r="T16" s="20">
        <f t="shared" si="3"/>
        <v>3276400</v>
      </c>
      <c r="U16" s="14">
        <f t="shared" si="10"/>
        <v>11152282.899609607</v>
      </c>
      <c r="V16" s="21">
        <v>0</v>
      </c>
      <c r="W16" s="21">
        <v>0</v>
      </c>
      <c r="X16" s="21">
        <v>1</v>
      </c>
      <c r="Y16" s="21">
        <v>1</v>
      </c>
      <c r="Z16" s="21">
        <v>0</v>
      </c>
      <c r="AA16" s="21">
        <f t="shared" si="11"/>
        <v>2</v>
      </c>
      <c r="AB16" s="14">
        <f t="shared" si="12"/>
        <v>1310560</v>
      </c>
      <c r="AC16" s="22">
        <f t="shared" si="4"/>
        <v>12462842.899609607</v>
      </c>
      <c r="AD16" s="23">
        <f t="shared" si="5"/>
        <v>0.76076443044863917</v>
      </c>
    </row>
    <row r="17" spans="2:30" s="24" customFormat="1" x14ac:dyDescent="0.25">
      <c r="B17" s="25">
        <v>12</v>
      </c>
      <c r="C17" s="26" t="s">
        <v>55</v>
      </c>
      <c r="D17" s="27" t="s">
        <v>56</v>
      </c>
      <c r="E17" s="14">
        <v>1</v>
      </c>
      <c r="F17" s="15">
        <v>283.83000000000027</v>
      </c>
      <c r="G17" s="16">
        <v>0.15970000000000001</v>
      </c>
      <c r="H17" s="17">
        <f t="shared" si="0"/>
        <v>238.50234900000024</v>
      </c>
      <c r="I17" s="17">
        <v>298.57999999999981</v>
      </c>
      <c r="J17" s="16">
        <v>9.0899999999999995E-2</v>
      </c>
      <c r="K17" s="17">
        <f t="shared" si="1"/>
        <v>271.43907799999982</v>
      </c>
      <c r="L17" s="17">
        <v>308.04999999999978</v>
      </c>
      <c r="M17" s="16">
        <v>3.9100000000000003E-2</v>
      </c>
      <c r="N17" s="17">
        <f t="shared" si="6"/>
        <v>296.00524499999977</v>
      </c>
      <c r="O17" s="17">
        <f t="shared" si="2"/>
        <v>805.94667199999981</v>
      </c>
      <c r="P17" s="18">
        <f t="shared" si="7"/>
        <v>1.8500721754651402E-3</v>
      </c>
      <c r="Q17" s="19">
        <v>27580000</v>
      </c>
      <c r="R17" s="19">
        <f t="shared" si="8"/>
        <v>6895000</v>
      </c>
      <c r="S17" s="20">
        <f t="shared" si="9"/>
        <v>5516000</v>
      </c>
      <c r="T17" s="20">
        <f t="shared" si="3"/>
        <v>1379000</v>
      </c>
      <c r="U17" s="14">
        <f t="shared" si="10"/>
        <v>3346572.487798864</v>
      </c>
      <c r="V17" s="21">
        <v>0</v>
      </c>
      <c r="W17" s="21">
        <v>1</v>
      </c>
      <c r="X17" s="21">
        <v>1</v>
      </c>
      <c r="Y17" s="21">
        <v>0</v>
      </c>
      <c r="Z17" s="21">
        <v>1</v>
      </c>
      <c r="AA17" s="21">
        <f t="shared" si="11"/>
        <v>3</v>
      </c>
      <c r="AB17" s="14">
        <f t="shared" si="12"/>
        <v>827400.00000000012</v>
      </c>
      <c r="AC17" s="22">
        <f t="shared" si="4"/>
        <v>4173972.487798864</v>
      </c>
      <c r="AD17" s="23">
        <f t="shared" si="5"/>
        <v>0.60536221722971195</v>
      </c>
    </row>
    <row r="18" spans="2:30" s="24" customFormat="1" x14ac:dyDescent="0.25">
      <c r="B18" s="25">
        <v>13</v>
      </c>
      <c r="C18" s="26" t="s">
        <v>57</v>
      </c>
      <c r="D18" s="27" t="s">
        <v>58</v>
      </c>
      <c r="E18" s="14">
        <v>1</v>
      </c>
      <c r="F18" s="15">
        <v>630.09999999999945</v>
      </c>
      <c r="G18" s="16">
        <v>0.1837</v>
      </c>
      <c r="H18" s="17">
        <f t="shared" si="0"/>
        <v>514.35062999999957</v>
      </c>
      <c r="I18" s="17">
        <v>642.92999999999893</v>
      </c>
      <c r="J18" s="16">
        <v>0.19009999999999999</v>
      </c>
      <c r="K18" s="17">
        <f t="shared" si="1"/>
        <v>520.70900699999913</v>
      </c>
      <c r="L18" s="17">
        <v>692.24999999999977</v>
      </c>
      <c r="M18" s="16">
        <v>0.26279999999999998</v>
      </c>
      <c r="N18" s="17">
        <f t="shared" si="6"/>
        <v>510.3266999999999</v>
      </c>
      <c r="O18" s="17">
        <f t="shared" si="2"/>
        <v>1545.3863369999985</v>
      </c>
      <c r="P18" s="18">
        <f t="shared" si="7"/>
        <v>3.5474757347564211E-3</v>
      </c>
      <c r="Q18" s="19">
        <v>38826000</v>
      </c>
      <c r="R18" s="19">
        <f t="shared" si="8"/>
        <v>9706500</v>
      </c>
      <c r="S18" s="20">
        <f t="shared" si="9"/>
        <v>7765200</v>
      </c>
      <c r="T18" s="20">
        <f t="shared" si="3"/>
        <v>1941300</v>
      </c>
      <c r="U18" s="14">
        <f t="shared" si="10"/>
        <v>6416984.6195784779</v>
      </c>
      <c r="V18" s="21">
        <v>0</v>
      </c>
      <c r="W18" s="21">
        <v>1</v>
      </c>
      <c r="X18" s="21">
        <v>1</v>
      </c>
      <c r="Y18" s="21">
        <v>1</v>
      </c>
      <c r="Z18" s="21">
        <v>1</v>
      </c>
      <c r="AA18" s="21">
        <f t="shared" si="11"/>
        <v>4</v>
      </c>
      <c r="AB18" s="14">
        <f t="shared" si="12"/>
        <v>1553040</v>
      </c>
      <c r="AC18" s="22">
        <f t="shared" si="4"/>
        <v>7970024.6195784779</v>
      </c>
      <c r="AD18" s="23">
        <f t="shared" si="5"/>
        <v>0.82110179978143283</v>
      </c>
    </row>
    <row r="19" spans="2:30" s="24" customFormat="1" x14ac:dyDescent="0.25">
      <c r="B19" s="25">
        <v>14</v>
      </c>
      <c r="C19" s="26" t="s">
        <v>59</v>
      </c>
      <c r="D19" s="27" t="s">
        <v>60</v>
      </c>
      <c r="E19" s="14">
        <v>1</v>
      </c>
      <c r="F19" s="15">
        <v>535.15999999999883</v>
      </c>
      <c r="G19" s="16">
        <v>1.7899999999999999E-2</v>
      </c>
      <c r="H19" s="17">
        <f t="shared" si="0"/>
        <v>525.58063599999889</v>
      </c>
      <c r="I19" s="17">
        <v>562.64999999999941</v>
      </c>
      <c r="J19" s="16">
        <v>2.18E-2</v>
      </c>
      <c r="K19" s="17">
        <f t="shared" si="1"/>
        <v>550.38422999999943</v>
      </c>
      <c r="L19" s="17">
        <v>696.949999999998</v>
      </c>
      <c r="M19" s="16">
        <v>1.6899999999999998E-2</v>
      </c>
      <c r="N19" s="17">
        <f t="shared" si="6"/>
        <v>685.17154499999799</v>
      </c>
      <c r="O19" s="17">
        <f t="shared" si="2"/>
        <v>1761.1364109999963</v>
      </c>
      <c r="P19" s="18">
        <f t="shared" si="7"/>
        <v>4.0427358091871778E-3</v>
      </c>
      <c r="Q19" s="19">
        <v>31787000</v>
      </c>
      <c r="R19" s="19">
        <f t="shared" si="8"/>
        <v>7946750</v>
      </c>
      <c r="S19" s="20">
        <f t="shared" si="9"/>
        <v>6357400</v>
      </c>
      <c r="T19" s="20">
        <f t="shared" si="3"/>
        <v>1589350</v>
      </c>
      <c r="U19" s="14">
        <f t="shared" si="10"/>
        <v>7312854.3923231456</v>
      </c>
      <c r="V19" s="21">
        <v>1</v>
      </c>
      <c r="W19" s="21">
        <v>0</v>
      </c>
      <c r="X19" s="21">
        <v>1</v>
      </c>
      <c r="Y19" s="21">
        <v>1</v>
      </c>
      <c r="Z19" s="21">
        <v>1</v>
      </c>
      <c r="AA19" s="21">
        <f t="shared" si="11"/>
        <v>4</v>
      </c>
      <c r="AB19" s="14">
        <f t="shared" si="12"/>
        <v>1271480</v>
      </c>
      <c r="AC19" s="22">
        <f t="shared" si="4"/>
        <v>8584334.3923231456</v>
      </c>
      <c r="AD19" s="23">
        <f t="shared" si="5"/>
        <v>1.0802320939155183</v>
      </c>
    </row>
    <row r="20" spans="2:30" s="24" customFormat="1" x14ac:dyDescent="0.25">
      <c r="B20" s="25">
        <v>15</v>
      </c>
      <c r="C20" s="26" t="s">
        <v>61</v>
      </c>
      <c r="D20" s="27" t="s">
        <v>62</v>
      </c>
      <c r="E20" s="14">
        <v>1</v>
      </c>
      <c r="F20" s="15">
        <v>991.00999999999749</v>
      </c>
      <c r="G20" s="16">
        <v>0.1011</v>
      </c>
      <c r="H20" s="17">
        <f t="shared" si="0"/>
        <v>890.81888899999774</v>
      </c>
      <c r="I20" s="17">
        <v>1053.8099999999972</v>
      </c>
      <c r="J20" s="16">
        <v>7.9399999999999998E-2</v>
      </c>
      <c r="K20" s="17">
        <f t="shared" si="1"/>
        <v>970.13748599999747</v>
      </c>
      <c r="L20" s="17">
        <v>1174.7400000000002</v>
      </c>
      <c r="M20" s="16">
        <v>0.1036</v>
      </c>
      <c r="N20" s="17">
        <f t="shared" si="6"/>
        <v>1053.0369360000002</v>
      </c>
      <c r="O20" s="17">
        <f t="shared" si="2"/>
        <v>2913.9933109999956</v>
      </c>
      <c r="P20" s="18">
        <f t="shared" si="7"/>
        <v>6.6891497061391551E-3</v>
      </c>
      <c r="Q20" s="19">
        <v>70313000</v>
      </c>
      <c r="R20" s="19">
        <f t="shared" si="8"/>
        <v>17578250</v>
      </c>
      <c r="S20" s="20">
        <f t="shared" si="9"/>
        <v>14062600</v>
      </c>
      <c r="T20" s="20">
        <f t="shared" si="3"/>
        <v>3515650</v>
      </c>
      <c r="U20" s="14">
        <f t="shared" si="10"/>
        <v>12099919.489738282</v>
      </c>
      <c r="V20" s="21">
        <v>1</v>
      </c>
      <c r="W20" s="21">
        <v>0</v>
      </c>
      <c r="X20" s="21">
        <v>0</v>
      </c>
      <c r="Y20" s="21">
        <v>0</v>
      </c>
      <c r="Z20" s="21">
        <v>1</v>
      </c>
      <c r="AA20" s="21">
        <f t="shared" si="11"/>
        <v>2</v>
      </c>
      <c r="AB20" s="14">
        <f t="shared" si="12"/>
        <v>1406260</v>
      </c>
      <c r="AC20" s="22">
        <f t="shared" si="4"/>
        <v>13506179.489738282</v>
      </c>
      <c r="AD20" s="23">
        <f t="shared" si="5"/>
        <v>0.76834608051076081</v>
      </c>
    </row>
    <row r="21" spans="2:30" s="24" customFormat="1" x14ac:dyDescent="0.25">
      <c r="B21" s="25">
        <v>16</v>
      </c>
      <c r="C21" s="26" t="s">
        <v>63</v>
      </c>
      <c r="D21" s="27" t="s">
        <v>64</v>
      </c>
      <c r="E21" s="14">
        <v>1</v>
      </c>
      <c r="F21" s="15">
        <v>1094.3300000000004</v>
      </c>
      <c r="G21" s="16">
        <v>3.49E-2</v>
      </c>
      <c r="H21" s="17">
        <f t="shared" si="0"/>
        <v>1056.1378830000003</v>
      </c>
      <c r="I21" s="17">
        <v>1045.889999999999</v>
      </c>
      <c r="J21" s="16">
        <v>3.8699999999999998E-2</v>
      </c>
      <c r="K21" s="17">
        <f t="shared" si="1"/>
        <v>1005.414056999999</v>
      </c>
      <c r="L21" s="17">
        <v>1298.7399999999986</v>
      </c>
      <c r="M21" s="16">
        <v>2.47E-2</v>
      </c>
      <c r="N21" s="17">
        <f t="shared" si="6"/>
        <v>1266.6611219999988</v>
      </c>
      <c r="O21" s="17">
        <f t="shared" si="2"/>
        <v>3328.213061999998</v>
      </c>
      <c r="P21" s="18">
        <f t="shared" si="7"/>
        <v>7.6400022407758427E-3</v>
      </c>
      <c r="Q21" s="19">
        <v>68979000</v>
      </c>
      <c r="R21" s="19">
        <f t="shared" si="8"/>
        <v>17244750</v>
      </c>
      <c r="S21" s="20">
        <f t="shared" si="9"/>
        <v>13795800</v>
      </c>
      <c r="T21" s="20">
        <f t="shared" si="3"/>
        <v>3448950</v>
      </c>
      <c r="U21" s="14">
        <f t="shared" si="10"/>
        <v>13819904.78251148</v>
      </c>
      <c r="V21" s="21">
        <v>0</v>
      </c>
      <c r="W21" s="21">
        <v>1</v>
      </c>
      <c r="X21" s="21">
        <v>1</v>
      </c>
      <c r="Y21" s="21">
        <v>1</v>
      </c>
      <c r="Z21" s="21">
        <v>0</v>
      </c>
      <c r="AA21" s="21">
        <f t="shared" si="11"/>
        <v>3</v>
      </c>
      <c r="AB21" s="14">
        <f t="shared" si="12"/>
        <v>2069370.0000000002</v>
      </c>
      <c r="AC21" s="22">
        <f t="shared" si="4"/>
        <v>15889274.78251148</v>
      </c>
      <c r="AD21" s="23">
        <f t="shared" si="5"/>
        <v>0.92139780411496142</v>
      </c>
    </row>
    <row r="22" spans="2:30" s="24" customFormat="1" x14ac:dyDescent="0.25">
      <c r="B22" s="25">
        <v>17</v>
      </c>
      <c r="C22" s="26" t="s">
        <v>65</v>
      </c>
      <c r="D22" s="27" t="s">
        <v>66</v>
      </c>
      <c r="E22" s="14">
        <v>1</v>
      </c>
      <c r="F22" s="15">
        <v>192.05999999999992</v>
      </c>
      <c r="G22" s="16">
        <v>0.04</v>
      </c>
      <c r="H22" s="17">
        <f t="shared" si="0"/>
        <v>184.37759999999992</v>
      </c>
      <c r="I22" s="17">
        <v>257.7999999999999</v>
      </c>
      <c r="J22" s="16">
        <v>7.0000000000000007E-2</v>
      </c>
      <c r="K22" s="17">
        <f t="shared" si="1"/>
        <v>239.75399999999988</v>
      </c>
      <c r="L22" s="17">
        <v>323.77000000000021</v>
      </c>
      <c r="M22" s="16">
        <v>0.03</v>
      </c>
      <c r="N22" s="17">
        <f t="shared" si="6"/>
        <v>314.05690000000021</v>
      </c>
      <c r="O22" s="17">
        <f t="shared" si="2"/>
        <v>738.18849999999998</v>
      </c>
      <c r="P22" s="18">
        <f t="shared" si="7"/>
        <v>1.6945314765172811E-3</v>
      </c>
      <c r="Q22" s="19">
        <v>22565000</v>
      </c>
      <c r="R22" s="19">
        <f t="shared" si="8"/>
        <v>5641250</v>
      </c>
      <c r="S22" s="20">
        <f t="shared" si="9"/>
        <v>4513000</v>
      </c>
      <c r="T22" s="20">
        <f t="shared" si="3"/>
        <v>1128250</v>
      </c>
      <c r="U22" s="14">
        <f t="shared" si="10"/>
        <v>3065216.8570645978</v>
      </c>
      <c r="V22" s="21">
        <v>0</v>
      </c>
      <c r="W22" s="21">
        <v>0</v>
      </c>
      <c r="X22" s="21">
        <v>1</v>
      </c>
      <c r="Y22" s="21">
        <v>1</v>
      </c>
      <c r="Z22" s="21">
        <v>1</v>
      </c>
      <c r="AA22" s="21">
        <f t="shared" si="11"/>
        <v>3</v>
      </c>
      <c r="AB22" s="14">
        <f t="shared" si="12"/>
        <v>676950.00000000012</v>
      </c>
      <c r="AC22" s="22">
        <f t="shared" si="4"/>
        <v>3742166.8570645978</v>
      </c>
      <c r="AD22" s="23">
        <f t="shared" si="5"/>
        <v>0.66335774111492984</v>
      </c>
    </row>
    <row r="23" spans="2:30" s="24" customFormat="1" x14ac:dyDescent="0.25">
      <c r="B23" s="25">
        <v>18</v>
      </c>
      <c r="C23" s="26" t="s">
        <v>67</v>
      </c>
      <c r="D23" s="27" t="s">
        <v>68</v>
      </c>
      <c r="E23" s="14">
        <v>1</v>
      </c>
      <c r="F23" s="15">
        <v>1096.8399999999997</v>
      </c>
      <c r="G23" s="16">
        <v>1.7299999999999999E-2</v>
      </c>
      <c r="H23" s="17">
        <f t="shared" si="0"/>
        <v>1077.8646679999997</v>
      </c>
      <c r="I23" s="17">
        <v>923.56999999999857</v>
      </c>
      <c r="J23" s="16">
        <v>9.5999999999999992E-3</v>
      </c>
      <c r="K23" s="17">
        <f t="shared" si="1"/>
        <v>914.70372799999859</v>
      </c>
      <c r="L23" s="17">
        <v>1336.0700000000038</v>
      </c>
      <c r="M23" s="16">
        <v>0</v>
      </c>
      <c r="N23" s="17">
        <f t="shared" si="6"/>
        <v>1336.0700000000038</v>
      </c>
      <c r="O23" s="17">
        <f t="shared" si="2"/>
        <v>3328.6383960000021</v>
      </c>
      <c r="P23" s="18">
        <f t="shared" si="7"/>
        <v>7.6409786063667993E-3</v>
      </c>
      <c r="Q23" s="19">
        <v>45420000</v>
      </c>
      <c r="R23" s="19">
        <f t="shared" si="8"/>
        <v>11355000</v>
      </c>
      <c r="S23" s="20">
        <f t="shared" si="9"/>
        <v>9084000</v>
      </c>
      <c r="T23" s="20">
        <f t="shared" si="3"/>
        <v>2271000</v>
      </c>
      <c r="U23" s="14">
        <f t="shared" si="10"/>
        <v>13821670.918053681</v>
      </c>
      <c r="V23" s="21">
        <v>1</v>
      </c>
      <c r="W23" s="21">
        <v>1</v>
      </c>
      <c r="X23" s="21">
        <v>0</v>
      </c>
      <c r="Y23" s="21">
        <v>1</v>
      </c>
      <c r="Z23" s="21">
        <v>1</v>
      </c>
      <c r="AA23" s="21">
        <f t="shared" si="11"/>
        <v>4</v>
      </c>
      <c r="AB23" s="14">
        <f t="shared" si="12"/>
        <v>1816800</v>
      </c>
      <c r="AC23" s="22">
        <f t="shared" si="4"/>
        <v>15638470.918053681</v>
      </c>
      <c r="AD23" s="23">
        <f t="shared" si="5"/>
        <v>1.3772321372130059</v>
      </c>
    </row>
    <row r="24" spans="2:30" s="24" customFormat="1" x14ac:dyDescent="0.25">
      <c r="B24" s="25">
        <v>19</v>
      </c>
      <c r="C24" s="26" t="s">
        <v>69</v>
      </c>
      <c r="D24" s="27" t="s">
        <v>70</v>
      </c>
      <c r="E24" s="14">
        <v>1</v>
      </c>
      <c r="F24" s="15">
        <v>473.67999999999915</v>
      </c>
      <c r="G24" s="16">
        <v>3.8199999999999998E-2</v>
      </c>
      <c r="H24" s="17">
        <f t="shared" si="0"/>
        <v>455.58542399999919</v>
      </c>
      <c r="I24" s="17">
        <v>484.74999999999949</v>
      </c>
      <c r="J24" s="16">
        <v>2.63E-2</v>
      </c>
      <c r="K24" s="17">
        <f t="shared" si="1"/>
        <v>472.0010749999995</v>
      </c>
      <c r="L24" s="17">
        <v>581.8199999999996</v>
      </c>
      <c r="M24" s="16">
        <v>2.92E-2</v>
      </c>
      <c r="N24" s="17">
        <f t="shared" si="6"/>
        <v>564.83085599999959</v>
      </c>
      <c r="O24" s="17">
        <f t="shared" si="2"/>
        <v>1492.4173549999982</v>
      </c>
      <c r="P24" s="18">
        <f t="shared" si="7"/>
        <v>3.4258840176298634E-3</v>
      </c>
      <c r="Q24" s="19">
        <v>30768000</v>
      </c>
      <c r="R24" s="19">
        <f t="shared" si="8"/>
        <v>7692000</v>
      </c>
      <c r="S24" s="20">
        <f t="shared" si="9"/>
        <v>6153600</v>
      </c>
      <c r="T24" s="20">
        <f t="shared" si="3"/>
        <v>1538400</v>
      </c>
      <c r="U24" s="14">
        <f t="shared" si="10"/>
        <v>6197038.8787169605</v>
      </c>
      <c r="V24" s="21">
        <v>0</v>
      </c>
      <c r="W24" s="21">
        <v>1</v>
      </c>
      <c r="X24" s="21">
        <v>1</v>
      </c>
      <c r="Y24" s="21">
        <v>1</v>
      </c>
      <c r="Z24" s="21">
        <v>1</v>
      </c>
      <c r="AA24" s="21">
        <f t="shared" si="11"/>
        <v>4</v>
      </c>
      <c r="AB24" s="14">
        <f t="shared" si="12"/>
        <v>1230720</v>
      </c>
      <c r="AC24" s="22">
        <f t="shared" si="4"/>
        <v>7427758.8787169605</v>
      </c>
      <c r="AD24" s="23">
        <f t="shared" si="5"/>
        <v>0.96564728012440981</v>
      </c>
    </row>
    <row r="25" spans="2:30" s="24" customFormat="1" x14ac:dyDescent="0.25">
      <c r="B25" s="25">
        <v>20</v>
      </c>
      <c r="C25" s="26" t="s">
        <v>71</v>
      </c>
      <c r="D25" s="28" t="s">
        <v>72</v>
      </c>
      <c r="E25" s="14">
        <v>2</v>
      </c>
      <c r="F25" s="15">
        <v>2448.25000000001</v>
      </c>
      <c r="G25" s="16">
        <v>1.41E-2</v>
      </c>
      <c r="H25" s="17">
        <f t="shared" si="0"/>
        <v>2413.72967500001</v>
      </c>
      <c r="I25" s="17">
        <v>2571.2800000000148</v>
      </c>
      <c r="J25" s="16">
        <v>2.5600000000000001E-2</v>
      </c>
      <c r="K25" s="17">
        <f t="shared" si="1"/>
        <v>2505.4552320000143</v>
      </c>
      <c r="L25" s="17">
        <v>2743.1200000000067</v>
      </c>
      <c r="M25" s="16">
        <v>3.3500000000000002E-2</v>
      </c>
      <c r="N25" s="17">
        <f t="shared" si="6"/>
        <v>2651.2254800000064</v>
      </c>
      <c r="O25" s="17">
        <f t="shared" si="2"/>
        <v>7570.4103870000308</v>
      </c>
      <c r="P25" s="18">
        <f t="shared" si="7"/>
        <v>1.737807984129382E-2</v>
      </c>
      <c r="Q25" s="19">
        <v>137726000</v>
      </c>
      <c r="R25" s="19">
        <f t="shared" si="8"/>
        <v>34431500</v>
      </c>
      <c r="S25" s="20">
        <f t="shared" si="9"/>
        <v>27545200</v>
      </c>
      <c r="T25" s="20">
        <f t="shared" si="3"/>
        <v>6886300</v>
      </c>
      <c r="U25" s="14">
        <f t="shared" si="10"/>
        <v>31434991.920260772</v>
      </c>
      <c r="V25" s="21">
        <v>0</v>
      </c>
      <c r="W25" s="21">
        <v>1</v>
      </c>
      <c r="X25" s="21">
        <v>1</v>
      </c>
      <c r="Y25" s="21">
        <v>1</v>
      </c>
      <c r="Z25" s="21">
        <v>1</v>
      </c>
      <c r="AA25" s="21">
        <f t="shared" si="11"/>
        <v>4</v>
      </c>
      <c r="AB25" s="14">
        <f t="shared" si="12"/>
        <v>5509040</v>
      </c>
      <c r="AC25" s="22">
        <f t="shared" si="4"/>
        <v>36944031.920260772</v>
      </c>
      <c r="AD25" s="23">
        <f t="shared" si="5"/>
        <v>1.0729718984145555</v>
      </c>
    </row>
    <row r="26" spans="2:30" s="24" customFormat="1" x14ac:dyDescent="0.25">
      <c r="B26" s="25">
        <v>21</v>
      </c>
      <c r="C26" s="26" t="s">
        <v>73</v>
      </c>
      <c r="D26" s="28" t="s">
        <v>74</v>
      </c>
      <c r="E26" s="14">
        <v>2</v>
      </c>
      <c r="F26" s="15">
        <v>2875.9299999999203</v>
      </c>
      <c r="G26" s="16">
        <v>0.125</v>
      </c>
      <c r="H26" s="17">
        <f t="shared" si="0"/>
        <v>2516.4387499999302</v>
      </c>
      <c r="I26" s="17">
        <v>2766.7399999999307</v>
      </c>
      <c r="J26" s="16">
        <v>0.14810000000000001</v>
      </c>
      <c r="K26" s="17">
        <f t="shared" si="1"/>
        <v>2356.985805999941</v>
      </c>
      <c r="L26" s="17">
        <v>3354.9099999999021</v>
      </c>
      <c r="M26" s="16">
        <v>0.1032</v>
      </c>
      <c r="N26" s="17">
        <f t="shared" si="6"/>
        <v>3008.6832879999124</v>
      </c>
      <c r="O26" s="17">
        <f t="shared" si="2"/>
        <v>7882.1078439997837</v>
      </c>
      <c r="P26" s="18">
        <f t="shared" si="7"/>
        <v>1.8093589703661594E-2</v>
      </c>
      <c r="Q26" s="19">
        <v>131073000</v>
      </c>
      <c r="R26" s="19">
        <f t="shared" si="8"/>
        <v>32768250</v>
      </c>
      <c r="S26" s="20">
        <f t="shared" si="9"/>
        <v>26214600</v>
      </c>
      <c r="T26" s="20">
        <f t="shared" si="3"/>
        <v>6553650</v>
      </c>
      <c r="U26" s="14">
        <f t="shared" si="10"/>
        <v>32729268.787889853</v>
      </c>
      <c r="V26" s="21">
        <v>1</v>
      </c>
      <c r="W26" s="21">
        <v>1</v>
      </c>
      <c r="X26" s="21">
        <v>0</v>
      </c>
      <c r="Y26" s="21">
        <v>1</v>
      </c>
      <c r="Z26" s="21">
        <v>0</v>
      </c>
      <c r="AA26" s="21">
        <f t="shared" si="11"/>
        <v>3</v>
      </c>
      <c r="AB26" s="14">
        <f t="shared" si="12"/>
        <v>3932190.0000000005</v>
      </c>
      <c r="AC26" s="22">
        <f t="shared" si="4"/>
        <v>36661458.787889853</v>
      </c>
      <c r="AD26" s="23">
        <f t="shared" si="5"/>
        <v>1.118810396889973</v>
      </c>
    </row>
    <row r="27" spans="2:30" s="24" customFormat="1" x14ac:dyDescent="0.25">
      <c r="B27" s="25">
        <v>22</v>
      </c>
      <c r="C27" s="26" t="s">
        <v>75</v>
      </c>
      <c r="D27" s="28" t="s">
        <v>76</v>
      </c>
      <c r="E27" s="14">
        <v>2</v>
      </c>
      <c r="F27" s="15">
        <v>2678.950000000008</v>
      </c>
      <c r="G27" s="16">
        <v>0.10979999999999999</v>
      </c>
      <c r="H27" s="17">
        <f t="shared" si="0"/>
        <v>2384.8012900000072</v>
      </c>
      <c r="I27" s="17">
        <v>2600.170000000006</v>
      </c>
      <c r="J27" s="16">
        <v>0.1101</v>
      </c>
      <c r="K27" s="17">
        <f t="shared" si="1"/>
        <v>2313.8912830000054</v>
      </c>
      <c r="L27" s="17">
        <v>3149.6100000000133</v>
      </c>
      <c r="M27" s="16">
        <v>7.3800000000000004E-2</v>
      </c>
      <c r="N27" s="17">
        <f t="shared" si="6"/>
        <v>2917.1687820000125</v>
      </c>
      <c r="O27" s="17">
        <f t="shared" si="2"/>
        <v>7615.8613550000255</v>
      </c>
      <c r="P27" s="18">
        <f t="shared" si="7"/>
        <v>1.7482413755889038E-2</v>
      </c>
      <c r="Q27" s="19">
        <v>130824000</v>
      </c>
      <c r="R27" s="19">
        <f t="shared" si="8"/>
        <v>32706000</v>
      </c>
      <c r="S27" s="20">
        <f t="shared" si="9"/>
        <v>26164800</v>
      </c>
      <c r="T27" s="20">
        <f t="shared" si="3"/>
        <v>6541200</v>
      </c>
      <c r="U27" s="14">
        <f t="shared" si="10"/>
        <v>31623720.237328146</v>
      </c>
      <c r="V27" s="21">
        <v>0</v>
      </c>
      <c r="W27" s="21">
        <v>0</v>
      </c>
      <c r="X27" s="21">
        <v>1</v>
      </c>
      <c r="Y27" s="21">
        <v>1</v>
      </c>
      <c r="Z27" s="21">
        <v>1</v>
      </c>
      <c r="AA27" s="21">
        <f t="shared" si="11"/>
        <v>3</v>
      </c>
      <c r="AB27" s="14">
        <f t="shared" si="12"/>
        <v>3924720.0000000005</v>
      </c>
      <c r="AC27" s="22">
        <f t="shared" si="4"/>
        <v>35548440.237328149</v>
      </c>
      <c r="AD27" s="23">
        <f t="shared" si="5"/>
        <v>1.0869088313253883</v>
      </c>
    </row>
    <row r="28" spans="2:30" s="24" customFormat="1" x14ac:dyDescent="0.25">
      <c r="B28" s="25">
        <v>23</v>
      </c>
      <c r="C28" s="26" t="s">
        <v>77</v>
      </c>
      <c r="D28" s="28" t="s">
        <v>78</v>
      </c>
      <c r="E28" s="14">
        <v>2</v>
      </c>
      <c r="F28" s="15">
        <v>2393.8399999999565</v>
      </c>
      <c r="G28" s="16">
        <v>0</v>
      </c>
      <c r="H28" s="17">
        <f t="shared" si="0"/>
        <v>2393.8399999999565</v>
      </c>
      <c r="I28" s="17">
        <v>2412.9099999999539</v>
      </c>
      <c r="J28" s="16">
        <v>0</v>
      </c>
      <c r="K28" s="17">
        <f t="shared" si="1"/>
        <v>2412.9099999999539</v>
      </c>
      <c r="L28" s="17">
        <v>2961.6999999999493</v>
      </c>
      <c r="M28" s="16">
        <v>4.4999999999999997E-3</v>
      </c>
      <c r="N28" s="17">
        <f t="shared" si="6"/>
        <v>2948.3723499999496</v>
      </c>
      <c r="O28" s="17">
        <f t="shared" si="2"/>
        <v>7755.1223499998605</v>
      </c>
      <c r="P28" s="18">
        <f t="shared" si="7"/>
        <v>1.780209110046747E-2</v>
      </c>
      <c r="Q28" s="19">
        <v>120371000</v>
      </c>
      <c r="R28" s="19">
        <f t="shared" si="8"/>
        <v>30092750</v>
      </c>
      <c r="S28" s="20">
        <f t="shared" si="9"/>
        <v>24074200</v>
      </c>
      <c r="T28" s="20">
        <f t="shared" si="3"/>
        <v>6018550</v>
      </c>
      <c r="U28" s="14">
        <f t="shared" si="10"/>
        <v>32201980.599559583</v>
      </c>
      <c r="V28" s="21">
        <v>0</v>
      </c>
      <c r="W28" s="21">
        <v>1</v>
      </c>
      <c r="X28" s="21">
        <v>1</v>
      </c>
      <c r="Y28" s="21">
        <v>1</v>
      </c>
      <c r="Z28" s="21">
        <v>1</v>
      </c>
      <c r="AA28" s="21">
        <f t="shared" si="11"/>
        <v>4</v>
      </c>
      <c r="AB28" s="14">
        <f t="shared" si="12"/>
        <v>4814840</v>
      </c>
      <c r="AC28" s="22">
        <f t="shared" si="4"/>
        <v>37016820.599559583</v>
      </c>
      <c r="AD28" s="23">
        <f t="shared" si="5"/>
        <v>1.2300909886786546</v>
      </c>
    </row>
    <row r="29" spans="2:30" s="24" customFormat="1" x14ac:dyDescent="0.25">
      <c r="B29" s="25">
        <v>24</v>
      </c>
      <c r="C29" s="26" t="s">
        <v>79</v>
      </c>
      <c r="D29" s="28" t="s">
        <v>80</v>
      </c>
      <c r="E29" s="14">
        <v>2</v>
      </c>
      <c r="F29" s="15">
        <v>2187.4600000000041</v>
      </c>
      <c r="G29" s="16">
        <v>3.5999999999999997E-2</v>
      </c>
      <c r="H29" s="17">
        <f t="shared" si="0"/>
        <v>2108.7114400000041</v>
      </c>
      <c r="I29" s="17">
        <v>2042.0000000000077</v>
      </c>
      <c r="J29" s="16">
        <v>5.3900000000000003E-2</v>
      </c>
      <c r="K29" s="17">
        <f t="shared" si="1"/>
        <v>1931.9362000000071</v>
      </c>
      <c r="L29" s="17">
        <v>2580.6500000000037</v>
      </c>
      <c r="M29" s="16">
        <v>8.3299999999999999E-2</v>
      </c>
      <c r="N29" s="17">
        <f t="shared" si="6"/>
        <v>2365.6818550000035</v>
      </c>
      <c r="O29" s="17">
        <f t="shared" si="2"/>
        <v>6406.3294950000145</v>
      </c>
      <c r="P29" s="18">
        <f t="shared" si="7"/>
        <v>1.4705900970034866E-2</v>
      </c>
      <c r="Q29" s="19">
        <v>120172000</v>
      </c>
      <c r="R29" s="19">
        <f t="shared" si="8"/>
        <v>30043000</v>
      </c>
      <c r="S29" s="20">
        <f t="shared" si="9"/>
        <v>24034400</v>
      </c>
      <c r="T29" s="20">
        <f t="shared" si="3"/>
        <v>6008600</v>
      </c>
      <c r="U29" s="14">
        <f t="shared" si="10"/>
        <v>26601320.882110972</v>
      </c>
      <c r="V29" s="21">
        <v>0</v>
      </c>
      <c r="W29" s="21">
        <v>1</v>
      </c>
      <c r="X29" s="21">
        <v>1</v>
      </c>
      <c r="Y29" s="21">
        <v>1</v>
      </c>
      <c r="Z29" s="21">
        <v>0</v>
      </c>
      <c r="AA29" s="21">
        <f t="shared" si="11"/>
        <v>3</v>
      </c>
      <c r="AB29" s="14">
        <f t="shared" si="12"/>
        <v>3605160.0000000005</v>
      </c>
      <c r="AC29" s="22">
        <f t="shared" si="4"/>
        <v>30206480.882110972</v>
      </c>
      <c r="AD29" s="23">
        <f t="shared" si="5"/>
        <v>1.0054415631631652</v>
      </c>
    </row>
    <row r="30" spans="2:30" s="24" customFormat="1" x14ac:dyDescent="0.25">
      <c r="B30" s="25">
        <v>25</v>
      </c>
      <c r="C30" s="26" t="s">
        <v>81</v>
      </c>
      <c r="D30" s="28" t="s">
        <v>82</v>
      </c>
      <c r="E30" s="14">
        <v>2</v>
      </c>
      <c r="F30" s="15">
        <v>1529.5900000000001</v>
      </c>
      <c r="G30" s="16">
        <v>6.5199999999999994E-2</v>
      </c>
      <c r="H30" s="17">
        <f t="shared" si="0"/>
        <v>1429.8607320000001</v>
      </c>
      <c r="I30" s="17">
        <v>1434.8100000000006</v>
      </c>
      <c r="J30" s="16">
        <v>9.0899999999999995E-2</v>
      </c>
      <c r="K30" s="17">
        <f t="shared" si="1"/>
        <v>1304.3857710000007</v>
      </c>
      <c r="L30" s="17">
        <v>1834.1599999999858</v>
      </c>
      <c r="M30" s="16">
        <v>3.2899999999999999E-2</v>
      </c>
      <c r="N30" s="17">
        <f t="shared" si="6"/>
        <v>1773.816135999986</v>
      </c>
      <c r="O30" s="17">
        <f t="shared" si="2"/>
        <v>4508.062638999987</v>
      </c>
      <c r="P30" s="18">
        <f t="shared" si="7"/>
        <v>1.034837855086748E-2</v>
      </c>
      <c r="Q30" s="19">
        <v>100778000</v>
      </c>
      <c r="R30" s="19">
        <f t="shared" si="8"/>
        <v>25194500</v>
      </c>
      <c r="S30" s="20">
        <f t="shared" si="9"/>
        <v>20155600</v>
      </c>
      <c r="T30" s="20">
        <f t="shared" si="3"/>
        <v>5038900</v>
      </c>
      <c r="U30" s="14">
        <f t="shared" si="10"/>
        <v>18719052.916383654</v>
      </c>
      <c r="V30" s="21">
        <v>1</v>
      </c>
      <c r="W30" s="21">
        <v>1</v>
      </c>
      <c r="X30" s="21">
        <v>0</v>
      </c>
      <c r="Y30" s="21">
        <v>0</v>
      </c>
      <c r="Z30" s="21">
        <v>1</v>
      </c>
      <c r="AA30" s="21">
        <f t="shared" si="11"/>
        <v>3</v>
      </c>
      <c r="AB30" s="14">
        <f t="shared" si="12"/>
        <v>3023340.0000000005</v>
      </c>
      <c r="AC30" s="22">
        <f t="shared" si="4"/>
        <v>21742392.916383654</v>
      </c>
      <c r="AD30" s="23">
        <f t="shared" si="5"/>
        <v>0.8629817188824408</v>
      </c>
    </row>
    <row r="31" spans="2:30" s="24" customFormat="1" x14ac:dyDescent="0.25">
      <c r="B31" s="25">
        <v>26</v>
      </c>
      <c r="C31" s="29" t="s">
        <v>83</v>
      </c>
      <c r="D31" s="28" t="s">
        <v>84</v>
      </c>
      <c r="E31" s="14">
        <v>2</v>
      </c>
      <c r="F31" s="15">
        <v>3048.6999999999257</v>
      </c>
      <c r="G31" s="16">
        <v>0.23269999999999999</v>
      </c>
      <c r="H31" s="17">
        <f t="shared" si="0"/>
        <v>2339.2675099999428</v>
      </c>
      <c r="I31" s="17">
        <v>3049.319999999937</v>
      </c>
      <c r="J31" s="16">
        <v>0.1079</v>
      </c>
      <c r="K31" s="17">
        <f t="shared" si="1"/>
        <v>2720.2983719999438</v>
      </c>
      <c r="L31" s="17">
        <v>3820.5399999999295</v>
      </c>
      <c r="M31" s="16">
        <v>0.10730000000000001</v>
      </c>
      <c r="N31" s="17">
        <f t="shared" si="6"/>
        <v>3410.5960579999373</v>
      </c>
      <c r="O31" s="17">
        <f t="shared" si="2"/>
        <v>8470.1619399998235</v>
      </c>
      <c r="P31" s="18">
        <f t="shared" si="7"/>
        <v>1.9443483633961218E-2</v>
      </c>
      <c r="Q31" s="19">
        <v>165990000</v>
      </c>
      <c r="R31" s="19">
        <f t="shared" si="8"/>
        <v>41497500</v>
      </c>
      <c r="S31" s="20">
        <f t="shared" si="9"/>
        <v>33198000</v>
      </c>
      <c r="T31" s="20">
        <f t="shared" si="3"/>
        <v>8299500</v>
      </c>
      <c r="U31" s="14">
        <f t="shared" si="10"/>
        <v>35171075.085231535</v>
      </c>
      <c r="V31" s="21">
        <v>0</v>
      </c>
      <c r="W31" s="21">
        <v>1</v>
      </c>
      <c r="X31" s="21">
        <v>1</v>
      </c>
      <c r="Y31" s="21">
        <v>0</v>
      </c>
      <c r="Z31" s="21">
        <v>1</v>
      </c>
      <c r="AA31" s="21">
        <f t="shared" si="11"/>
        <v>3</v>
      </c>
      <c r="AB31" s="14">
        <f t="shared" si="12"/>
        <v>4979700.0000000009</v>
      </c>
      <c r="AC31" s="22">
        <f t="shared" si="4"/>
        <v>40150775.085231535</v>
      </c>
      <c r="AD31" s="23">
        <f t="shared" si="5"/>
        <v>0.96754684222499032</v>
      </c>
    </row>
    <row r="32" spans="2:30" s="24" customFormat="1" x14ac:dyDescent="0.25">
      <c r="B32" s="25">
        <v>27</v>
      </c>
      <c r="C32" s="26" t="s">
        <v>85</v>
      </c>
      <c r="D32" s="27" t="s">
        <v>86</v>
      </c>
      <c r="E32" s="14">
        <v>2</v>
      </c>
      <c r="F32" s="15">
        <v>1262.4000000000035</v>
      </c>
      <c r="G32" s="16">
        <v>6.5500000000000003E-2</v>
      </c>
      <c r="H32" s="17">
        <f t="shared" si="0"/>
        <v>1179.7128000000032</v>
      </c>
      <c r="I32" s="17">
        <v>1460.7499999999886</v>
      </c>
      <c r="J32" s="16">
        <v>7.5499999999999998E-2</v>
      </c>
      <c r="K32" s="17">
        <f t="shared" si="1"/>
        <v>1350.4633749999896</v>
      </c>
      <c r="L32" s="17">
        <v>1977.6400000000069</v>
      </c>
      <c r="M32" s="16">
        <v>0.13100000000000001</v>
      </c>
      <c r="N32" s="17">
        <f t="shared" si="6"/>
        <v>1718.5691600000059</v>
      </c>
      <c r="O32" s="17">
        <f t="shared" si="2"/>
        <v>4248.7453349999987</v>
      </c>
      <c r="P32" s="18">
        <f t="shared" si="7"/>
        <v>9.7531087328825341E-3</v>
      </c>
      <c r="Q32" s="19">
        <v>95019000</v>
      </c>
      <c r="R32" s="19">
        <f t="shared" si="8"/>
        <v>23754750</v>
      </c>
      <c r="S32" s="20">
        <f t="shared" si="9"/>
        <v>19003800</v>
      </c>
      <c r="T32" s="20">
        <f t="shared" si="3"/>
        <v>4750950</v>
      </c>
      <c r="U32" s="14">
        <f t="shared" si="10"/>
        <v>17642276.765645318</v>
      </c>
      <c r="V32" s="21">
        <v>1</v>
      </c>
      <c r="W32" s="21">
        <v>1</v>
      </c>
      <c r="X32" s="21">
        <v>0</v>
      </c>
      <c r="Y32" s="21">
        <v>1</v>
      </c>
      <c r="Z32" s="21">
        <v>0</v>
      </c>
      <c r="AA32" s="21">
        <f t="shared" si="11"/>
        <v>3</v>
      </c>
      <c r="AB32" s="14">
        <f t="shared" si="12"/>
        <v>2850570.0000000005</v>
      </c>
      <c r="AC32" s="22">
        <f t="shared" si="4"/>
        <v>20492846.765645318</v>
      </c>
      <c r="AD32" s="23">
        <f t="shared" si="5"/>
        <v>0.86268416908809054</v>
      </c>
    </row>
    <row r="33" spans="2:30" s="24" customFormat="1" x14ac:dyDescent="0.25">
      <c r="B33" s="25">
        <v>28</v>
      </c>
      <c r="C33" s="26" t="s">
        <v>87</v>
      </c>
      <c r="D33" s="27" t="s">
        <v>88</v>
      </c>
      <c r="E33" s="14">
        <v>2</v>
      </c>
      <c r="F33" s="15">
        <v>1614.4699999999866</v>
      </c>
      <c r="G33" s="16">
        <v>2.86E-2</v>
      </c>
      <c r="H33" s="17">
        <f t="shared" si="0"/>
        <v>1568.2961579999871</v>
      </c>
      <c r="I33" s="17">
        <v>1730.989999999987</v>
      </c>
      <c r="J33" s="16">
        <v>7.1400000000000005E-2</v>
      </c>
      <c r="K33" s="17">
        <f t="shared" si="1"/>
        <v>1607.397313999988</v>
      </c>
      <c r="L33" s="17">
        <v>2160.8199999999783</v>
      </c>
      <c r="M33" s="16">
        <v>6.1999999999999998E-3</v>
      </c>
      <c r="N33" s="17">
        <f t="shared" si="6"/>
        <v>2147.4229159999786</v>
      </c>
      <c r="O33" s="17">
        <f t="shared" si="2"/>
        <v>5323.116387999954</v>
      </c>
      <c r="P33" s="18">
        <f t="shared" si="7"/>
        <v>1.2219356265548568E-2</v>
      </c>
      <c r="Q33" s="19">
        <v>105765000</v>
      </c>
      <c r="R33" s="19">
        <f t="shared" si="8"/>
        <v>26441250</v>
      </c>
      <c r="S33" s="20">
        <f t="shared" si="9"/>
        <v>21153000</v>
      </c>
      <c r="T33" s="20">
        <f t="shared" si="3"/>
        <v>5288250</v>
      </c>
      <c r="U33" s="14">
        <f t="shared" si="10"/>
        <v>22103441.173378173</v>
      </c>
      <c r="V33" s="21">
        <v>1</v>
      </c>
      <c r="W33" s="21">
        <v>1</v>
      </c>
      <c r="X33" s="21">
        <v>1</v>
      </c>
      <c r="Y33" s="21">
        <v>1</v>
      </c>
      <c r="Z33" s="21">
        <v>1</v>
      </c>
      <c r="AA33" s="21">
        <f t="shared" si="11"/>
        <v>5</v>
      </c>
      <c r="AB33" s="14">
        <f t="shared" si="12"/>
        <v>5288250</v>
      </c>
      <c r="AC33" s="22">
        <f t="shared" si="4"/>
        <v>27391691.173378173</v>
      </c>
      <c r="AD33" s="23">
        <f t="shared" si="5"/>
        <v>1.0359453949180986</v>
      </c>
    </row>
    <row r="34" spans="2:30" s="24" customFormat="1" x14ac:dyDescent="0.25">
      <c r="B34" s="25">
        <v>29</v>
      </c>
      <c r="C34" s="26" t="s">
        <v>89</v>
      </c>
      <c r="D34" s="27" t="s">
        <v>90</v>
      </c>
      <c r="E34" s="14">
        <v>2</v>
      </c>
      <c r="F34" s="15">
        <v>1334.900000000001</v>
      </c>
      <c r="G34" s="16">
        <v>7.1800000000000003E-2</v>
      </c>
      <c r="H34" s="17">
        <f t="shared" si="0"/>
        <v>1239.054180000001</v>
      </c>
      <c r="I34" s="17">
        <v>1285.5000000000011</v>
      </c>
      <c r="J34" s="16">
        <v>7.3999999999999996E-2</v>
      </c>
      <c r="K34" s="17">
        <f t="shared" si="1"/>
        <v>1190.3730000000012</v>
      </c>
      <c r="L34" s="17">
        <v>1909.3800000000017</v>
      </c>
      <c r="M34" s="16">
        <v>7.7799999999999994E-2</v>
      </c>
      <c r="N34" s="17">
        <f t="shared" si="6"/>
        <v>1760.8302360000016</v>
      </c>
      <c r="O34" s="17">
        <f t="shared" si="2"/>
        <v>4190.257416000004</v>
      </c>
      <c r="P34" s="18">
        <f t="shared" si="7"/>
        <v>9.6188481480299053E-3</v>
      </c>
      <c r="Q34" s="19">
        <v>93930000</v>
      </c>
      <c r="R34" s="19">
        <f t="shared" si="8"/>
        <v>23482500</v>
      </c>
      <c r="S34" s="20">
        <f t="shared" si="9"/>
        <v>18786000</v>
      </c>
      <c r="T34" s="20">
        <f t="shared" si="3"/>
        <v>4696500</v>
      </c>
      <c r="U34" s="14">
        <f t="shared" si="10"/>
        <v>17399414.467934892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f t="shared" si="11"/>
        <v>1</v>
      </c>
      <c r="AB34" s="14">
        <f t="shared" si="12"/>
        <v>939300</v>
      </c>
      <c r="AC34" s="22">
        <f t="shared" si="4"/>
        <v>18338714.467934892</v>
      </c>
      <c r="AD34" s="23">
        <f t="shared" si="5"/>
        <v>0.78095238871222794</v>
      </c>
    </row>
    <row r="35" spans="2:30" s="24" customFormat="1" x14ac:dyDescent="0.25">
      <c r="B35" s="25">
        <v>30</v>
      </c>
      <c r="C35" s="26" t="s">
        <v>91</v>
      </c>
      <c r="D35" s="27" t="s">
        <v>92</v>
      </c>
      <c r="E35" s="14">
        <v>2</v>
      </c>
      <c r="F35" s="15">
        <v>1234.6599999999905</v>
      </c>
      <c r="G35" s="16">
        <v>6.25E-2</v>
      </c>
      <c r="H35" s="17">
        <f t="shared" si="0"/>
        <v>1157.4937499999912</v>
      </c>
      <c r="I35" s="17">
        <v>1198.6399999999883</v>
      </c>
      <c r="J35" s="16">
        <v>0.1275</v>
      </c>
      <c r="K35" s="17">
        <f t="shared" si="1"/>
        <v>1045.8133999999898</v>
      </c>
      <c r="L35" s="17">
        <v>1399.3599999999858</v>
      </c>
      <c r="M35" s="16">
        <v>9.8400000000000001E-2</v>
      </c>
      <c r="N35" s="17">
        <f t="shared" si="6"/>
        <v>1261.6629759999871</v>
      </c>
      <c r="O35" s="17">
        <f t="shared" si="2"/>
        <v>3464.9701259999683</v>
      </c>
      <c r="P35" s="18">
        <f t="shared" si="7"/>
        <v>7.9539317446681926E-3</v>
      </c>
      <c r="Q35" s="19">
        <v>76595000</v>
      </c>
      <c r="R35" s="19">
        <f t="shared" si="8"/>
        <v>19148750</v>
      </c>
      <c r="S35" s="20">
        <f t="shared" si="9"/>
        <v>15319000</v>
      </c>
      <c r="T35" s="20">
        <f t="shared" si="3"/>
        <v>3829750</v>
      </c>
      <c r="U35" s="14">
        <f t="shared" si="10"/>
        <v>14387767.947401438</v>
      </c>
      <c r="V35" s="21">
        <v>1</v>
      </c>
      <c r="W35" s="21">
        <v>1</v>
      </c>
      <c r="X35" s="21">
        <v>1</v>
      </c>
      <c r="Y35" s="21">
        <v>0</v>
      </c>
      <c r="Z35" s="21">
        <v>1</v>
      </c>
      <c r="AA35" s="21">
        <f t="shared" si="11"/>
        <v>4</v>
      </c>
      <c r="AB35" s="14">
        <f t="shared" si="12"/>
        <v>3063800</v>
      </c>
      <c r="AC35" s="22">
        <f t="shared" si="4"/>
        <v>17451567.947401438</v>
      </c>
      <c r="AD35" s="23">
        <f t="shared" si="5"/>
        <v>0.9113685200026862</v>
      </c>
    </row>
    <row r="36" spans="2:30" s="24" customFormat="1" x14ac:dyDescent="0.25">
      <c r="B36" s="25">
        <v>31</v>
      </c>
      <c r="C36" s="26" t="s">
        <v>93</v>
      </c>
      <c r="D36" s="27" t="s">
        <v>94</v>
      </c>
      <c r="E36" s="14">
        <v>2</v>
      </c>
      <c r="F36" s="15">
        <v>3994.5900000000065</v>
      </c>
      <c r="G36" s="16">
        <v>3.0700000000000002E-2</v>
      </c>
      <c r="H36" s="17">
        <f t="shared" si="0"/>
        <v>3871.9560870000064</v>
      </c>
      <c r="I36" s="17">
        <v>3878.2200000000075</v>
      </c>
      <c r="J36" s="16">
        <v>2.01E-2</v>
      </c>
      <c r="K36" s="17">
        <f t="shared" si="1"/>
        <v>3800.2677780000072</v>
      </c>
      <c r="L36" s="17">
        <v>4807.1299999999956</v>
      </c>
      <c r="M36" s="16">
        <v>3.4700000000000002E-2</v>
      </c>
      <c r="N36" s="17">
        <f t="shared" si="6"/>
        <v>4640.3225889999958</v>
      </c>
      <c r="O36" s="17">
        <f t="shared" si="2"/>
        <v>12312.54645400001</v>
      </c>
      <c r="P36" s="18">
        <f t="shared" si="7"/>
        <v>2.8263780216549367E-2</v>
      </c>
      <c r="Q36" s="19">
        <v>276450000</v>
      </c>
      <c r="R36" s="19">
        <f t="shared" si="8"/>
        <v>69112500</v>
      </c>
      <c r="S36" s="20">
        <f t="shared" si="9"/>
        <v>55290000</v>
      </c>
      <c r="T36" s="20">
        <f t="shared" si="3"/>
        <v>13822500</v>
      </c>
      <c r="U36" s="14">
        <f t="shared" si="10"/>
        <v>51125999.584376849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f t="shared" si="11"/>
        <v>0</v>
      </c>
      <c r="AB36" s="14">
        <f t="shared" si="12"/>
        <v>0</v>
      </c>
      <c r="AC36" s="22">
        <f t="shared" si="4"/>
        <v>51125999.584376849</v>
      </c>
      <c r="AD36" s="23">
        <f t="shared" si="5"/>
        <v>0.73975040093147915</v>
      </c>
    </row>
    <row r="37" spans="2:30" s="24" customFormat="1" x14ac:dyDescent="0.25">
      <c r="B37" s="25">
        <v>32</v>
      </c>
      <c r="C37" s="26" t="s">
        <v>95</v>
      </c>
      <c r="D37" s="27" t="s">
        <v>96</v>
      </c>
      <c r="E37" s="14">
        <v>2</v>
      </c>
      <c r="F37" s="15">
        <v>2179.5999999999681</v>
      </c>
      <c r="G37" s="16">
        <v>0.13100000000000001</v>
      </c>
      <c r="H37" s="17">
        <f t="shared" si="0"/>
        <v>1894.0723999999723</v>
      </c>
      <c r="I37" s="17">
        <v>2209.5599999999672</v>
      </c>
      <c r="J37" s="16">
        <v>0.11260000000000001</v>
      </c>
      <c r="K37" s="17">
        <f t="shared" si="1"/>
        <v>1960.7635439999708</v>
      </c>
      <c r="L37" s="17">
        <v>2830.93999999995</v>
      </c>
      <c r="M37" s="16">
        <v>4.7399999999999998E-2</v>
      </c>
      <c r="N37" s="17">
        <f t="shared" si="6"/>
        <v>2696.7534439999522</v>
      </c>
      <c r="O37" s="17">
        <f t="shared" si="2"/>
        <v>6551.5893879998948</v>
      </c>
      <c r="P37" s="18">
        <f t="shared" si="7"/>
        <v>1.5039348945672295E-2</v>
      </c>
      <c r="Q37" s="19">
        <v>119098000</v>
      </c>
      <c r="R37" s="19">
        <f t="shared" si="8"/>
        <v>29774500</v>
      </c>
      <c r="S37" s="20">
        <f t="shared" si="9"/>
        <v>23819600</v>
      </c>
      <c r="T37" s="20">
        <f t="shared" si="3"/>
        <v>5954900</v>
      </c>
      <c r="U37" s="14">
        <f t="shared" si="10"/>
        <v>27204490.767145261</v>
      </c>
      <c r="V37" s="21">
        <v>1</v>
      </c>
      <c r="W37" s="21">
        <v>1</v>
      </c>
      <c r="X37" s="21">
        <v>0</v>
      </c>
      <c r="Y37" s="21">
        <v>0</v>
      </c>
      <c r="Z37" s="21">
        <v>1</v>
      </c>
      <c r="AA37" s="21">
        <f t="shared" si="11"/>
        <v>3</v>
      </c>
      <c r="AB37" s="14">
        <f t="shared" si="12"/>
        <v>3572940.0000000005</v>
      </c>
      <c r="AC37" s="22">
        <f t="shared" si="4"/>
        <v>30777430.767145261</v>
      </c>
      <c r="AD37" s="23">
        <f t="shared" si="5"/>
        <v>1.033684218614763</v>
      </c>
    </row>
    <row r="38" spans="2:30" s="24" customFormat="1" x14ac:dyDescent="0.25">
      <c r="B38" s="25">
        <v>33</v>
      </c>
      <c r="C38" s="26" t="s">
        <v>97</v>
      </c>
      <c r="D38" s="28" t="s">
        <v>98</v>
      </c>
      <c r="E38" s="14">
        <v>2</v>
      </c>
      <c r="F38" s="15">
        <v>1581.8599999999728</v>
      </c>
      <c r="G38" s="16">
        <v>9.9599999999999994E-2</v>
      </c>
      <c r="H38" s="17">
        <f t="shared" ref="H38:H62" si="13">F38*(1-G38)</f>
        <v>1424.3067439999754</v>
      </c>
      <c r="I38" s="17">
        <v>1632.0899999999647</v>
      </c>
      <c r="J38" s="16">
        <v>9.2600000000000002E-2</v>
      </c>
      <c r="K38" s="17">
        <f t="shared" si="1"/>
        <v>1480.958465999968</v>
      </c>
      <c r="L38" s="17">
        <v>2011.5399999999677</v>
      </c>
      <c r="M38" s="16">
        <v>0.09</v>
      </c>
      <c r="N38" s="17">
        <f t="shared" si="6"/>
        <v>1830.5013999999705</v>
      </c>
      <c r="O38" s="17">
        <f t="shared" si="2"/>
        <v>4735.7666099999133</v>
      </c>
      <c r="P38" s="18">
        <f t="shared" si="7"/>
        <v>1.087107911608538E-2</v>
      </c>
      <c r="Q38" s="19">
        <v>104387000</v>
      </c>
      <c r="R38" s="19">
        <f t="shared" si="8"/>
        <v>26096750</v>
      </c>
      <c r="S38" s="20">
        <f t="shared" si="9"/>
        <v>20877400</v>
      </c>
      <c r="T38" s="20">
        <f t="shared" si="3"/>
        <v>5219350</v>
      </c>
      <c r="U38" s="14">
        <f t="shared" si="10"/>
        <v>19664559.450730264</v>
      </c>
      <c r="V38" s="21">
        <v>1</v>
      </c>
      <c r="W38" s="21">
        <v>1</v>
      </c>
      <c r="X38" s="21">
        <v>1</v>
      </c>
      <c r="Y38" s="21">
        <v>0</v>
      </c>
      <c r="Z38" s="21">
        <v>1</v>
      </c>
      <c r="AA38" s="21">
        <f t="shared" si="11"/>
        <v>4</v>
      </c>
      <c r="AB38" s="14">
        <f t="shared" si="12"/>
        <v>4175480</v>
      </c>
      <c r="AC38" s="22">
        <f t="shared" si="4"/>
        <v>23840039.450730264</v>
      </c>
      <c r="AD38" s="23">
        <f t="shared" si="5"/>
        <v>0.91352522634926814</v>
      </c>
    </row>
    <row r="39" spans="2:30" s="24" customFormat="1" x14ac:dyDescent="0.25">
      <c r="B39" s="25">
        <v>34</v>
      </c>
      <c r="C39" s="26" t="s">
        <v>99</v>
      </c>
      <c r="D39" s="28" t="s">
        <v>100</v>
      </c>
      <c r="E39" s="14">
        <v>2</v>
      </c>
      <c r="F39" s="15">
        <v>2442.4800000000178</v>
      </c>
      <c r="G39" s="16">
        <v>4.0599999999999997E-2</v>
      </c>
      <c r="H39" s="17">
        <f t="shared" si="13"/>
        <v>2343.315312000017</v>
      </c>
      <c r="I39" s="17">
        <v>2617.9300000000158</v>
      </c>
      <c r="J39" s="16">
        <v>5.1799999999999999E-2</v>
      </c>
      <c r="K39" s="17">
        <f t="shared" si="1"/>
        <v>2482.321226000015</v>
      </c>
      <c r="L39" s="17">
        <v>2950.0500000000247</v>
      </c>
      <c r="M39" s="16">
        <v>3.6700000000000003E-2</v>
      </c>
      <c r="N39" s="17">
        <f t="shared" si="6"/>
        <v>2841.7831650000239</v>
      </c>
      <c r="O39" s="17">
        <f t="shared" si="2"/>
        <v>7667.419703000056</v>
      </c>
      <c r="P39" s="18">
        <f t="shared" si="7"/>
        <v>1.7600767324880268E-2</v>
      </c>
      <c r="Q39" s="19">
        <v>129051000</v>
      </c>
      <c r="R39" s="19">
        <f t="shared" si="8"/>
        <v>32262750</v>
      </c>
      <c r="S39" s="20">
        <f t="shared" si="9"/>
        <v>25810200</v>
      </c>
      <c r="T39" s="20">
        <f t="shared" si="3"/>
        <v>6452550</v>
      </c>
      <c r="U39" s="14">
        <f t="shared" si="10"/>
        <v>31837808.532407377</v>
      </c>
      <c r="V39" s="21">
        <v>0</v>
      </c>
      <c r="W39" s="21">
        <v>0</v>
      </c>
      <c r="X39" s="21">
        <v>1</v>
      </c>
      <c r="Y39" s="21">
        <v>0</v>
      </c>
      <c r="Z39" s="21">
        <v>0</v>
      </c>
      <c r="AA39" s="21">
        <f t="shared" si="11"/>
        <v>1</v>
      </c>
      <c r="AB39" s="14">
        <f t="shared" si="12"/>
        <v>1290510</v>
      </c>
      <c r="AC39" s="22">
        <f t="shared" si="4"/>
        <v>33128318.532407377</v>
      </c>
      <c r="AD39" s="23">
        <f t="shared" si="5"/>
        <v>1.0268287276319401</v>
      </c>
    </row>
    <row r="40" spans="2:30" s="24" customFormat="1" x14ac:dyDescent="0.25">
      <c r="B40" s="25">
        <v>35</v>
      </c>
      <c r="C40" s="26" t="s">
        <v>101</v>
      </c>
      <c r="D40" s="28" t="s">
        <v>102</v>
      </c>
      <c r="E40" s="14">
        <v>2</v>
      </c>
      <c r="F40" s="15">
        <v>1496.1700000000062</v>
      </c>
      <c r="G40" s="16">
        <v>3.5700000000000003E-2</v>
      </c>
      <c r="H40" s="17">
        <f t="shared" si="13"/>
        <v>1442.7567310000061</v>
      </c>
      <c r="I40" s="17">
        <v>1540.1200000000083</v>
      </c>
      <c r="J40" s="16">
        <v>3.4500000000000003E-2</v>
      </c>
      <c r="K40" s="17">
        <f t="shared" si="1"/>
        <v>1486.985860000008</v>
      </c>
      <c r="L40" s="17">
        <v>1753.9200000000133</v>
      </c>
      <c r="M40" s="16">
        <v>2.5399999999999999E-2</v>
      </c>
      <c r="N40" s="17">
        <f t="shared" si="6"/>
        <v>1709.3704320000129</v>
      </c>
      <c r="O40" s="17">
        <f t="shared" si="2"/>
        <v>4639.1130230000272</v>
      </c>
      <c r="P40" s="18">
        <f t="shared" si="7"/>
        <v>1.0649208217948104E-2</v>
      </c>
      <c r="Q40" s="19">
        <v>100768000</v>
      </c>
      <c r="R40" s="19">
        <f t="shared" si="8"/>
        <v>25192000</v>
      </c>
      <c r="S40" s="20">
        <f t="shared" si="9"/>
        <v>20153600</v>
      </c>
      <c r="T40" s="20">
        <f t="shared" si="3"/>
        <v>5038400</v>
      </c>
      <c r="U40" s="14">
        <f t="shared" si="10"/>
        <v>19263219.949819848</v>
      </c>
      <c r="V40" s="21">
        <v>0</v>
      </c>
      <c r="W40" s="21">
        <v>1</v>
      </c>
      <c r="X40" s="21">
        <v>0</v>
      </c>
      <c r="Y40" s="21">
        <v>1</v>
      </c>
      <c r="Z40" s="21">
        <v>0</v>
      </c>
      <c r="AA40" s="21">
        <f t="shared" si="11"/>
        <v>2</v>
      </c>
      <c r="AB40" s="14">
        <f t="shared" si="12"/>
        <v>2015360</v>
      </c>
      <c r="AC40" s="22">
        <f t="shared" si="4"/>
        <v>21278579.949819848</v>
      </c>
      <c r="AD40" s="23">
        <f t="shared" si="5"/>
        <v>0.84465623808430645</v>
      </c>
    </row>
    <row r="41" spans="2:30" s="24" customFormat="1" x14ac:dyDescent="0.25">
      <c r="B41" s="25">
        <v>36</v>
      </c>
      <c r="C41" s="26" t="s">
        <v>103</v>
      </c>
      <c r="D41" s="27" t="s">
        <v>104</v>
      </c>
      <c r="E41" s="14">
        <v>2</v>
      </c>
      <c r="F41" s="15">
        <v>1971.4800000000137</v>
      </c>
      <c r="G41" s="16">
        <v>0.13200000000000001</v>
      </c>
      <c r="H41" s="17">
        <f t="shared" si="13"/>
        <v>1711.2446400000119</v>
      </c>
      <c r="I41" s="17">
        <v>2309.4900000000112</v>
      </c>
      <c r="J41" s="16">
        <v>0.1077</v>
      </c>
      <c r="K41" s="17">
        <f t="shared" si="1"/>
        <v>2060.7579270000101</v>
      </c>
      <c r="L41" s="17">
        <v>2584.0500000000002</v>
      </c>
      <c r="M41" s="16">
        <v>0.17</v>
      </c>
      <c r="N41" s="17">
        <f t="shared" si="6"/>
        <v>2144.7615000000001</v>
      </c>
      <c r="O41" s="17">
        <f t="shared" si="2"/>
        <v>5916.7640670000219</v>
      </c>
      <c r="P41" s="18">
        <f t="shared" si="7"/>
        <v>1.3582090415466971E-2</v>
      </c>
      <c r="Q41" s="19">
        <v>139972000</v>
      </c>
      <c r="R41" s="19">
        <f t="shared" si="8"/>
        <v>34993000</v>
      </c>
      <c r="S41" s="20">
        <f t="shared" si="9"/>
        <v>27994400</v>
      </c>
      <c r="T41" s="20">
        <f t="shared" si="3"/>
        <v>6998600</v>
      </c>
      <c r="U41" s="14">
        <f t="shared" si="10"/>
        <v>24568473.983870722</v>
      </c>
      <c r="V41" s="21">
        <v>0</v>
      </c>
      <c r="W41" s="21">
        <v>0</v>
      </c>
      <c r="X41" s="21">
        <v>1</v>
      </c>
      <c r="Y41" s="21">
        <v>0</v>
      </c>
      <c r="Z41" s="21">
        <v>1</v>
      </c>
      <c r="AA41" s="21">
        <f t="shared" si="11"/>
        <v>2</v>
      </c>
      <c r="AB41" s="14">
        <f t="shared" si="12"/>
        <v>2799440</v>
      </c>
      <c r="AC41" s="22">
        <f t="shared" si="4"/>
        <v>27367913.983870722</v>
      </c>
      <c r="AD41" s="23">
        <f t="shared" si="5"/>
        <v>0.78209681890294414</v>
      </c>
    </row>
    <row r="42" spans="2:30" s="24" customFormat="1" x14ac:dyDescent="0.25">
      <c r="B42" s="25">
        <v>37</v>
      </c>
      <c r="C42" s="26" t="s">
        <v>105</v>
      </c>
      <c r="D42" s="27" t="s">
        <v>106</v>
      </c>
      <c r="E42" s="14">
        <v>2</v>
      </c>
      <c r="F42" s="15">
        <v>3212.4300000000108</v>
      </c>
      <c r="G42" s="16">
        <v>0.1401</v>
      </c>
      <c r="H42" s="17">
        <f t="shared" si="13"/>
        <v>2762.3685570000093</v>
      </c>
      <c r="I42" s="17">
        <v>3333.5800000000131</v>
      </c>
      <c r="J42" s="16">
        <v>0.12540000000000001</v>
      </c>
      <c r="K42" s="17">
        <f t="shared" si="1"/>
        <v>2915.5490680000116</v>
      </c>
      <c r="L42" s="17">
        <v>3705.23000000002</v>
      </c>
      <c r="M42" s="16">
        <v>0.128</v>
      </c>
      <c r="N42" s="17">
        <f t="shared" si="6"/>
        <v>3230.9605600000173</v>
      </c>
      <c r="O42" s="17">
        <f t="shared" si="2"/>
        <v>8908.8781850000378</v>
      </c>
      <c r="P42" s="18">
        <f t="shared" si="7"/>
        <v>2.045056852679324E-2</v>
      </c>
      <c r="Q42" s="19">
        <v>141941000</v>
      </c>
      <c r="R42" s="19">
        <f t="shared" si="8"/>
        <v>35485250</v>
      </c>
      <c r="S42" s="20">
        <f t="shared" si="9"/>
        <v>28388200</v>
      </c>
      <c r="T42" s="20">
        <f t="shared" si="3"/>
        <v>7097050</v>
      </c>
      <c r="U42" s="14">
        <f t="shared" si="10"/>
        <v>36992778.389526762</v>
      </c>
      <c r="V42" s="21">
        <v>1</v>
      </c>
      <c r="W42" s="21">
        <v>1</v>
      </c>
      <c r="X42" s="21">
        <v>1</v>
      </c>
      <c r="Y42" s="21">
        <v>0</v>
      </c>
      <c r="Z42" s="21">
        <v>1</v>
      </c>
      <c r="AA42" s="21">
        <f t="shared" si="11"/>
        <v>4</v>
      </c>
      <c r="AB42" s="14">
        <f t="shared" si="12"/>
        <v>5677640</v>
      </c>
      <c r="AC42" s="22">
        <f t="shared" si="4"/>
        <v>42670418.389526762</v>
      </c>
      <c r="AD42" s="23">
        <f t="shared" si="5"/>
        <v>1.2024832399243843</v>
      </c>
    </row>
    <row r="43" spans="2:30" s="24" customFormat="1" x14ac:dyDescent="0.25">
      <c r="B43" s="25">
        <v>38</v>
      </c>
      <c r="C43" s="26" t="s">
        <v>107</v>
      </c>
      <c r="D43" s="28" t="s">
        <v>108</v>
      </c>
      <c r="E43" s="14">
        <v>2</v>
      </c>
      <c r="F43" s="15">
        <v>2481.2699999999531</v>
      </c>
      <c r="G43" s="16">
        <v>1.8200000000000001E-2</v>
      </c>
      <c r="H43" s="17">
        <f t="shared" si="13"/>
        <v>2436.110885999954</v>
      </c>
      <c r="I43" s="17">
        <v>2480.4299999999444</v>
      </c>
      <c r="J43" s="16">
        <v>3.9199999999999999E-2</v>
      </c>
      <c r="K43" s="17">
        <f t="shared" si="1"/>
        <v>2383.1971439999465</v>
      </c>
      <c r="L43" s="17">
        <v>3011.5099999999352</v>
      </c>
      <c r="M43" s="16">
        <v>1.0800000000000001E-2</v>
      </c>
      <c r="N43" s="17">
        <f t="shared" si="6"/>
        <v>2978.9856919999356</v>
      </c>
      <c r="O43" s="17">
        <f t="shared" si="2"/>
        <v>7798.2937219998357</v>
      </c>
      <c r="P43" s="18">
        <f t="shared" si="7"/>
        <v>1.7901192141378287E-2</v>
      </c>
      <c r="Q43" s="19">
        <v>127858000</v>
      </c>
      <c r="R43" s="19">
        <f t="shared" si="8"/>
        <v>31964500</v>
      </c>
      <c r="S43" s="20">
        <f t="shared" si="9"/>
        <v>25571600</v>
      </c>
      <c r="T43" s="20">
        <f t="shared" si="3"/>
        <v>6392900</v>
      </c>
      <c r="U43" s="14">
        <f t="shared" si="10"/>
        <v>32381243.23667318</v>
      </c>
      <c r="V43" s="21">
        <v>1</v>
      </c>
      <c r="W43" s="21">
        <v>1</v>
      </c>
      <c r="X43" s="21">
        <v>1</v>
      </c>
      <c r="Y43" s="21">
        <v>1</v>
      </c>
      <c r="Z43" s="21">
        <v>1</v>
      </c>
      <c r="AA43" s="21">
        <f t="shared" si="11"/>
        <v>5</v>
      </c>
      <c r="AB43" s="14">
        <f t="shared" si="12"/>
        <v>6392900</v>
      </c>
      <c r="AC43" s="22">
        <f t="shared" si="4"/>
        <v>38774143.236673176</v>
      </c>
      <c r="AD43" s="23">
        <f t="shared" si="5"/>
        <v>1.2130376898331954</v>
      </c>
    </row>
    <row r="44" spans="2:30" s="24" customFormat="1" x14ac:dyDescent="0.25">
      <c r="B44" s="25">
        <v>39</v>
      </c>
      <c r="C44" s="26" t="s">
        <v>109</v>
      </c>
      <c r="D44" s="27" t="s">
        <v>110</v>
      </c>
      <c r="E44" s="14">
        <v>3</v>
      </c>
      <c r="F44" s="15">
        <v>8712.3599999999333</v>
      </c>
      <c r="G44" s="16">
        <v>1.7500000000000002E-2</v>
      </c>
      <c r="H44" s="17">
        <f t="shared" si="13"/>
        <v>8559.8936999999351</v>
      </c>
      <c r="I44" s="17">
        <v>8828.4199999999582</v>
      </c>
      <c r="J44" s="16">
        <v>5.3E-3</v>
      </c>
      <c r="K44" s="17">
        <f t="shared" si="1"/>
        <v>8781.6293739999583</v>
      </c>
      <c r="L44" s="17">
        <v>10886.140000000019</v>
      </c>
      <c r="M44" s="16">
        <v>1.5E-3</v>
      </c>
      <c r="N44" s="17">
        <f t="shared" si="6"/>
        <v>10869.81079000002</v>
      </c>
      <c r="O44" s="17">
        <f t="shared" si="2"/>
        <v>28211.333863999913</v>
      </c>
      <c r="P44" s="18">
        <f t="shared" si="7"/>
        <v>6.4759872616663286E-2</v>
      </c>
      <c r="Q44" s="19">
        <v>514319000</v>
      </c>
      <c r="R44" s="19">
        <f t="shared" si="8"/>
        <v>128579750</v>
      </c>
      <c r="S44" s="20">
        <f t="shared" si="9"/>
        <v>102863800</v>
      </c>
      <c r="T44" s="20">
        <f t="shared" si="3"/>
        <v>25715950</v>
      </c>
      <c r="U44" s="14">
        <f t="shared" si="10"/>
        <v>117143326.02067068</v>
      </c>
      <c r="V44" s="21">
        <v>1</v>
      </c>
      <c r="W44" s="21">
        <v>1</v>
      </c>
      <c r="X44" s="21">
        <v>1</v>
      </c>
      <c r="Y44" s="21">
        <v>1</v>
      </c>
      <c r="Z44" s="21">
        <v>1</v>
      </c>
      <c r="AA44" s="21">
        <f t="shared" si="11"/>
        <v>5</v>
      </c>
      <c r="AB44" s="14">
        <f t="shared" si="12"/>
        <v>25715950</v>
      </c>
      <c r="AC44" s="22">
        <f t="shared" si="4"/>
        <v>142859276.02067068</v>
      </c>
      <c r="AD44" s="23">
        <f t="shared" si="5"/>
        <v>1.1110557923830984</v>
      </c>
    </row>
    <row r="45" spans="2:30" s="24" customFormat="1" x14ac:dyDescent="0.25">
      <c r="B45" s="25">
        <v>40</v>
      </c>
      <c r="C45" s="26" t="s">
        <v>111</v>
      </c>
      <c r="D45" s="30" t="s">
        <v>112</v>
      </c>
      <c r="E45" s="14">
        <v>3</v>
      </c>
      <c r="F45" s="15">
        <v>9950.8099999998267</v>
      </c>
      <c r="G45" s="16">
        <v>1.4999999999999999E-2</v>
      </c>
      <c r="H45" s="17">
        <f t="shared" si="13"/>
        <v>9801.5478499998299</v>
      </c>
      <c r="I45" s="17">
        <v>10397.87999999987</v>
      </c>
      <c r="J45" s="16">
        <v>1.3599999999999999E-2</v>
      </c>
      <c r="K45" s="17">
        <f t="shared" si="1"/>
        <v>10256.468831999873</v>
      </c>
      <c r="L45" s="17">
        <v>12389.579999999882</v>
      </c>
      <c r="M45" s="16">
        <v>1.37E-2</v>
      </c>
      <c r="N45" s="17">
        <f t="shared" si="6"/>
        <v>12219.842753999883</v>
      </c>
      <c r="O45" s="17">
        <f t="shared" si="2"/>
        <v>32277.859435999584</v>
      </c>
      <c r="P45" s="18">
        <f t="shared" si="7"/>
        <v>7.4094691002232677E-2</v>
      </c>
      <c r="Q45" s="19">
        <v>560670000</v>
      </c>
      <c r="R45" s="19">
        <f t="shared" si="8"/>
        <v>140167500</v>
      </c>
      <c r="S45" s="20">
        <f t="shared" si="9"/>
        <v>112134000</v>
      </c>
      <c r="T45" s="20">
        <f t="shared" si="3"/>
        <v>28033500</v>
      </c>
      <c r="U45" s="14">
        <f t="shared" si="10"/>
        <v>134028962.59314188</v>
      </c>
      <c r="V45" s="21">
        <v>0</v>
      </c>
      <c r="W45" s="21">
        <v>1</v>
      </c>
      <c r="X45" s="21">
        <v>1</v>
      </c>
      <c r="Y45" s="21">
        <v>0</v>
      </c>
      <c r="Z45" s="21">
        <v>1</v>
      </c>
      <c r="AA45" s="21">
        <f t="shared" si="11"/>
        <v>3</v>
      </c>
      <c r="AB45" s="14">
        <f t="shared" si="12"/>
        <v>16820100.000000004</v>
      </c>
      <c r="AC45" s="22">
        <f t="shared" si="4"/>
        <v>150849062.59314188</v>
      </c>
      <c r="AD45" s="23">
        <f t="shared" si="5"/>
        <v>1.0762057009873323</v>
      </c>
    </row>
    <row r="46" spans="2:30" s="24" customFormat="1" x14ac:dyDescent="0.25">
      <c r="B46" s="25">
        <v>41</v>
      </c>
      <c r="C46" s="26" t="s">
        <v>113</v>
      </c>
      <c r="D46" s="27" t="s">
        <v>114</v>
      </c>
      <c r="E46" s="14">
        <v>3</v>
      </c>
      <c r="F46" s="15">
        <v>3751.399999999961</v>
      </c>
      <c r="G46" s="16">
        <v>3.61E-2</v>
      </c>
      <c r="H46" s="17">
        <f t="shared" si="13"/>
        <v>3615.9744599999622</v>
      </c>
      <c r="I46" s="17">
        <v>3880.3999999999633</v>
      </c>
      <c r="J46" s="16">
        <v>4.5600000000000002E-2</v>
      </c>
      <c r="K46" s="17">
        <f t="shared" si="1"/>
        <v>3703.4537599999649</v>
      </c>
      <c r="L46" s="17">
        <v>4876.4499999999825</v>
      </c>
      <c r="M46" s="16">
        <v>2.3300000000000001E-2</v>
      </c>
      <c r="N46" s="17">
        <f t="shared" si="6"/>
        <v>4762.8287149999833</v>
      </c>
      <c r="O46" s="17">
        <f t="shared" si="2"/>
        <v>12082.25693499991</v>
      </c>
      <c r="P46" s="18">
        <f t="shared" si="7"/>
        <v>2.7735144456634799E-2</v>
      </c>
      <c r="Q46" s="19">
        <v>169222000</v>
      </c>
      <c r="R46" s="19">
        <f t="shared" si="8"/>
        <v>42305500</v>
      </c>
      <c r="S46" s="20">
        <f t="shared" si="9"/>
        <v>33844400</v>
      </c>
      <c r="T46" s="20">
        <f t="shared" si="3"/>
        <v>8461100</v>
      </c>
      <c r="U46" s="14">
        <f t="shared" si="10"/>
        <v>50169756.950355314</v>
      </c>
      <c r="V46" s="21">
        <v>0</v>
      </c>
      <c r="W46" s="21">
        <v>1</v>
      </c>
      <c r="X46" s="21">
        <v>1</v>
      </c>
      <c r="Y46" s="21">
        <v>1</v>
      </c>
      <c r="Z46" s="21">
        <v>1</v>
      </c>
      <c r="AA46" s="21">
        <f t="shared" si="11"/>
        <v>4</v>
      </c>
      <c r="AB46" s="14">
        <f t="shared" si="12"/>
        <v>6768880</v>
      </c>
      <c r="AC46" s="22">
        <f t="shared" si="4"/>
        <v>56938636.950355314</v>
      </c>
      <c r="AD46" s="23">
        <f t="shared" si="5"/>
        <v>1.3458920695974592</v>
      </c>
    </row>
    <row r="47" spans="2:30" s="24" customFormat="1" x14ac:dyDescent="0.25">
      <c r="B47" s="25">
        <v>42</v>
      </c>
      <c r="C47" s="26" t="s">
        <v>115</v>
      </c>
      <c r="D47" s="28" t="s">
        <v>116</v>
      </c>
      <c r="E47" s="14">
        <v>3</v>
      </c>
      <c r="F47" s="15">
        <v>3627.6900000000114</v>
      </c>
      <c r="G47" s="16">
        <v>0</v>
      </c>
      <c r="H47" s="17">
        <f t="shared" si="13"/>
        <v>3627.6900000000114</v>
      </c>
      <c r="I47" s="17">
        <v>3833.8099999999977</v>
      </c>
      <c r="J47" s="16">
        <v>0</v>
      </c>
      <c r="K47" s="17">
        <f t="shared" si="1"/>
        <v>3833.8099999999977</v>
      </c>
      <c r="L47" s="17">
        <v>4528.2900000000136</v>
      </c>
      <c r="M47" s="16">
        <v>0</v>
      </c>
      <c r="N47" s="17">
        <f t="shared" si="6"/>
        <v>4528.2900000000136</v>
      </c>
      <c r="O47" s="17">
        <f t="shared" si="2"/>
        <v>11989.790000000023</v>
      </c>
      <c r="P47" s="18">
        <f t="shared" si="7"/>
        <v>2.752288413031654E-2</v>
      </c>
      <c r="Q47" s="19">
        <v>167803000</v>
      </c>
      <c r="R47" s="19">
        <f t="shared" si="8"/>
        <v>41950750</v>
      </c>
      <c r="S47" s="20">
        <f t="shared" si="9"/>
        <v>33560600</v>
      </c>
      <c r="T47" s="20">
        <f t="shared" si="3"/>
        <v>8390150</v>
      </c>
      <c r="U47" s="14">
        <f t="shared" si="10"/>
        <v>49785801.892964482</v>
      </c>
      <c r="V47" s="21">
        <v>1</v>
      </c>
      <c r="W47" s="21">
        <v>1</v>
      </c>
      <c r="X47" s="21">
        <v>1</v>
      </c>
      <c r="Y47" s="21">
        <v>1</v>
      </c>
      <c r="Z47" s="21">
        <v>1</v>
      </c>
      <c r="AA47" s="21">
        <f t="shared" si="11"/>
        <v>5</v>
      </c>
      <c r="AB47" s="14">
        <f t="shared" si="12"/>
        <v>8390150</v>
      </c>
      <c r="AC47" s="22">
        <f t="shared" si="4"/>
        <v>58175951.892964482</v>
      </c>
      <c r="AD47" s="23">
        <f t="shared" si="5"/>
        <v>1.3867678621470292</v>
      </c>
    </row>
    <row r="48" spans="2:30" s="24" customFormat="1" x14ac:dyDescent="0.25">
      <c r="B48" s="25">
        <v>43</v>
      </c>
      <c r="C48" s="26" t="s">
        <v>117</v>
      </c>
      <c r="D48" s="27" t="s">
        <v>118</v>
      </c>
      <c r="E48" s="14">
        <v>3</v>
      </c>
      <c r="F48" s="15">
        <v>3996.4999999999686</v>
      </c>
      <c r="G48" s="16">
        <v>0</v>
      </c>
      <c r="H48" s="17">
        <f t="shared" si="13"/>
        <v>3996.4999999999686</v>
      </c>
      <c r="I48" s="17">
        <v>4159.7999999999602</v>
      </c>
      <c r="J48" s="16">
        <v>0.1376</v>
      </c>
      <c r="K48" s="17">
        <f t="shared" si="1"/>
        <v>3587.411519999966</v>
      </c>
      <c r="L48" s="17">
        <v>4872.4200000000228</v>
      </c>
      <c r="M48" s="16">
        <v>9.2299999999999993E-2</v>
      </c>
      <c r="N48" s="17">
        <f t="shared" si="6"/>
        <v>4422.6956340000206</v>
      </c>
      <c r="O48" s="17">
        <f t="shared" si="2"/>
        <v>12006.607153999954</v>
      </c>
      <c r="P48" s="18">
        <f t="shared" si="7"/>
        <v>2.7561488357825261E-2</v>
      </c>
      <c r="Q48" s="19">
        <v>217871000</v>
      </c>
      <c r="R48" s="19">
        <f t="shared" si="8"/>
        <v>54467750</v>
      </c>
      <c r="S48" s="20">
        <f t="shared" si="9"/>
        <v>43574200</v>
      </c>
      <c r="T48" s="20">
        <f t="shared" si="3"/>
        <v>10893550</v>
      </c>
      <c r="U48" s="14">
        <f t="shared" si="10"/>
        <v>49855632.598710291</v>
      </c>
      <c r="V48" s="21">
        <v>0</v>
      </c>
      <c r="W48" s="21">
        <v>1</v>
      </c>
      <c r="X48" s="21">
        <v>1</v>
      </c>
      <c r="Y48" s="21">
        <v>0</v>
      </c>
      <c r="Z48" s="21">
        <v>1</v>
      </c>
      <c r="AA48" s="21">
        <f t="shared" si="11"/>
        <v>3</v>
      </c>
      <c r="AB48" s="14">
        <f t="shared" si="12"/>
        <v>6536130.0000000009</v>
      </c>
      <c r="AC48" s="22">
        <f t="shared" si="4"/>
        <v>56391762.598710291</v>
      </c>
      <c r="AD48" s="23">
        <f t="shared" si="5"/>
        <v>1.0353238861291367</v>
      </c>
    </row>
    <row r="49" spans="2:30" s="24" customFormat="1" x14ac:dyDescent="0.25">
      <c r="B49" s="25">
        <v>44</v>
      </c>
      <c r="C49" s="26" t="s">
        <v>119</v>
      </c>
      <c r="D49" t="s">
        <v>120</v>
      </c>
      <c r="E49" s="14">
        <v>3</v>
      </c>
      <c r="F49" s="15">
        <v>15496.159999999869</v>
      </c>
      <c r="G49" s="16">
        <v>7.6200000000000004E-2</v>
      </c>
      <c r="H49" s="17">
        <f t="shared" si="13"/>
        <v>14315.352607999877</v>
      </c>
      <c r="I49" s="17">
        <v>16048.619999999897</v>
      </c>
      <c r="J49" s="16">
        <v>0.1014</v>
      </c>
      <c r="K49" s="17">
        <f t="shared" si="1"/>
        <v>14421.289931999907</v>
      </c>
      <c r="L49" s="17">
        <v>22821.12000000069</v>
      </c>
      <c r="M49" s="16">
        <v>6.0999999999999999E-2</v>
      </c>
      <c r="N49" s="17">
        <f t="shared" si="6"/>
        <v>21429.031680000648</v>
      </c>
      <c r="O49" s="17">
        <f t="shared" si="2"/>
        <v>50165.67422000043</v>
      </c>
      <c r="P49" s="18">
        <f t="shared" si="7"/>
        <v>0.1151566490218992</v>
      </c>
      <c r="Q49" s="19">
        <v>1273086000</v>
      </c>
      <c r="R49" s="19">
        <f t="shared" si="8"/>
        <v>318271500</v>
      </c>
      <c r="S49" s="20">
        <f t="shared" si="9"/>
        <v>254617200</v>
      </c>
      <c r="T49" s="20">
        <f t="shared" si="3"/>
        <v>63654300</v>
      </c>
      <c r="U49" s="14">
        <f t="shared" si="10"/>
        <v>208305426.41230017</v>
      </c>
      <c r="V49" s="21">
        <v>1</v>
      </c>
      <c r="W49" s="21">
        <v>0</v>
      </c>
      <c r="X49" s="21">
        <v>0</v>
      </c>
      <c r="Y49" s="21">
        <v>0</v>
      </c>
      <c r="Z49" s="21">
        <v>0</v>
      </c>
      <c r="AA49" s="21">
        <f t="shared" si="11"/>
        <v>1</v>
      </c>
      <c r="AB49" s="14">
        <f t="shared" si="12"/>
        <v>12730860</v>
      </c>
      <c r="AC49" s="22">
        <f t="shared" si="4"/>
        <v>221036286.41230017</v>
      </c>
      <c r="AD49" s="23">
        <f t="shared" si="5"/>
        <v>0.69448972469196946</v>
      </c>
    </row>
    <row r="50" spans="2:30" s="24" customFormat="1" x14ac:dyDescent="0.25">
      <c r="B50" s="25">
        <v>45</v>
      </c>
      <c r="C50" s="26" t="s">
        <v>121</v>
      </c>
      <c r="D50" s="27" t="s">
        <v>122</v>
      </c>
      <c r="E50" s="14">
        <v>3</v>
      </c>
      <c r="F50" s="15">
        <v>6492.019999999945</v>
      </c>
      <c r="G50" s="16">
        <v>0.12790000000000001</v>
      </c>
      <c r="H50" s="17">
        <f t="shared" si="13"/>
        <v>5661.6906419999523</v>
      </c>
      <c r="I50" s="17">
        <v>6926.3499999999631</v>
      </c>
      <c r="J50" s="16">
        <v>4.8000000000000001E-2</v>
      </c>
      <c r="K50" s="17">
        <f t="shared" si="1"/>
        <v>6593.8851999999642</v>
      </c>
      <c r="L50" s="17">
        <v>9329.6699999999364</v>
      </c>
      <c r="M50" s="16">
        <v>9.7000000000000003E-2</v>
      </c>
      <c r="N50" s="17">
        <f t="shared" si="6"/>
        <v>8424.6920099999425</v>
      </c>
      <c r="O50" s="17">
        <f t="shared" si="2"/>
        <v>20680.267851999859</v>
      </c>
      <c r="P50" s="18">
        <f t="shared" si="7"/>
        <v>4.7472108842148295E-2</v>
      </c>
      <c r="Q50" s="19">
        <v>473450000</v>
      </c>
      <c r="R50" s="19">
        <f t="shared" si="8"/>
        <v>118362500</v>
      </c>
      <c r="S50" s="20">
        <f t="shared" si="9"/>
        <v>94690000</v>
      </c>
      <c r="T50" s="20">
        <f t="shared" si="3"/>
        <v>23672500</v>
      </c>
      <c r="U50" s="14">
        <f t="shared" si="10"/>
        <v>85871705.707364783</v>
      </c>
      <c r="V50" s="21">
        <v>0</v>
      </c>
      <c r="W50" s="21">
        <v>1</v>
      </c>
      <c r="X50" s="21">
        <v>1</v>
      </c>
      <c r="Y50" s="21">
        <v>0</v>
      </c>
      <c r="Z50" s="21">
        <v>1</v>
      </c>
      <c r="AA50" s="21">
        <f t="shared" si="11"/>
        <v>3</v>
      </c>
      <c r="AB50" s="14">
        <f t="shared" si="12"/>
        <v>14203500.000000002</v>
      </c>
      <c r="AC50" s="22">
        <f t="shared" si="4"/>
        <v>100075205.70736478</v>
      </c>
      <c r="AD50" s="23">
        <f t="shared" si="5"/>
        <v>0.84549756643670737</v>
      </c>
    </row>
    <row r="51" spans="2:30" s="24" customFormat="1" x14ac:dyDescent="0.25">
      <c r="B51" s="25">
        <v>46</v>
      </c>
      <c r="C51" s="26" t="s">
        <v>123</v>
      </c>
      <c r="D51" s="27" t="s">
        <v>124</v>
      </c>
      <c r="E51" s="14">
        <v>3</v>
      </c>
      <c r="F51" s="15">
        <v>3943.3000000000648</v>
      </c>
      <c r="G51" s="16">
        <v>0.25969999999999999</v>
      </c>
      <c r="H51" s="17">
        <f t="shared" si="13"/>
        <v>2919.2249900000479</v>
      </c>
      <c r="I51" s="17">
        <v>4599.8800000000092</v>
      </c>
      <c r="J51" s="16">
        <v>0.22650000000000001</v>
      </c>
      <c r="K51" s="17">
        <f t="shared" si="1"/>
        <v>3558.0071800000069</v>
      </c>
      <c r="L51" s="17">
        <v>5147.8799999999464</v>
      </c>
      <c r="M51" s="16">
        <v>0.19819999999999999</v>
      </c>
      <c r="N51" s="17">
        <f t="shared" si="6"/>
        <v>4127.5701839999574</v>
      </c>
      <c r="O51" s="17">
        <f t="shared" si="2"/>
        <v>10604.802354000012</v>
      </c>
      <c r="P51" s="18">
        <f t="shared" si="7"/>
        <v>2.4343607887548479E-2</v>
      </c>
      <c r="Q51" s="19">
        <v>147241000</v>
      </c>
      <c r="R51" s="19">
        <f t="shared" si="8"/>
        <v>36810250</v>
      </c>
      <c r="S51" s="20">
        <f t="shared" si="9"/>
        <v>29448200</v>
      </c>
      <c r="T51" s="20">
        <f t="shared" si="3"/>
        <v>7362050</v>
      </c>
      <c r="U51" s="14">
        <f t="shared" si="10"/>
        <v>44034848.742996089</v>
      </c>
      <c r="V51" s="21">
        <v>0</v>
      </c>
      <c r="W51" s="21">
        <v>1</v>
      </c>
      <c r="X51" s="21">
        <v>0</v>
      </c>
      <c r="Y51" s="21">
        <v>1</v>
      </c>
      <c r="Z51" s="21">
        <v>1</v>
      </c>
      <c r="AA51" s="21">
        <f t="shared" si="11"/>
        <v>3</v>
      </c>
      <c r="AB51" s="14">
        <f t="shared" si="12"/>
        <v>4417230.0000000009</v>
      </c>
      <c r="AC51" s="22">
        <f t="shared" si="4"/>
        <v>48452078.742996089</v>
      </c>
      <c r="AD51" s="23">
        <f t="shared" si="5"/>
        <v>1.3162659515487152</v>
      </c>
    </row>
    <row r="52" spans="2:30" s="24" customFormat="1" x14ac:dyDescent="0.25">
      <c r="B52" s="25">
        <v>47</v>
      </c>
      <c r="C52" s="26" t="s">
        <v>125</v>
      </c>
      <c r="D52" s="27" t="s">
        <v>126</v>
      </c>
      <c r="E52" s="14">
        <v>4</v>
      </c>
      <c r="F52" s="15">
        <v>4041.5099999999838</v>
      </c>
      <c r="G52" s="16">
        <v>0</v>
      </c>
      <c r="H52" s="17">
        <f t="shared" si="13"/>
        <v>4041.5099999999838</v>
      </c>
      <c r="I52" s="17">
        <v>4122.5899999999874</v>
      </c>
      <c r="J52" s="16">
        <v>0</v>
      </c>
      <c r="K52" s="17">
        <f t="shared" si="1"/>
        <v>4122.5899999999874</v>
      </c>
      <c r="L52" s="17">
        <v>4794.5999999999949</v>
      </c>
      <c r="M52" s="16">
        <v>0</v>
      </c>
      <c r="N52" s="17">
        <f t="shared" si="6"/>
        <v>4794.5999999999949</v>
      </c>
      <c r="O52" s="17">
        <f t="shared" si="2"/>
        <v>12958.699999999966</v>
      </c>
      <c r="P52" s="18">
        <f t="shared" si="7"/>
        <v>2.9747042990705536E-2</v>
      </c>
      <c r="Q52" s="19">
        <v>167766000</v>
      </c>
      <c r="R52" s="19">
        <f t="shared" si="8"/>
        <v>41941500</v>
      </c>
      <c r="S52" s="20">
        <f t="shared" si="9"/>
        <v>33553200</v>
      </c>
      <c r="T52" s="20">
        <f t="shared" si="3"/>
        <v>8388300</v>
      </c>
      <c r="U52" s="14">
        <f t="shared" si="10"/>
        <v>53809055.120261148</v>
      </c>
      <c r="V52" s="21">
        <v>0</v>
      </c>
      <c r="W52" s="21">
        <v>1</v>
      </c>
      <c r="X52" s="21">
        <v>1</v>
      </c>
      <c r="Y52" s="21">
        <v>1</v>
      </c>
      <c r="Z52" s="21">
        <v>0</v>
      </c>
      <c r="AA52" s="21">
        <f t="shared" si="11"/>
        <v>3</v>
      </c>
      <c r="AB52" s="14">
        <f t="shared" si="12"/>
        <v>5032980.0000000009</v>
      </c>
      <c r="AC52" s="22">
        <f t="shared" si="4"/>
        <v>58842035.120261148</v>
      </c>
      <c r="AD52" s="23">
        <f t="shared" si="5"/>
        <v>1.4029549520227256</v>
      </c>
    </row>
    <row r="53" spans="2:30" s="24" customFormat="1" x14ac:dyDescent="0.25">
      <c r="B53" s="25">
        <v>48</v>
      </c>
      <c r="C53" s="26" t="s">
        <v>127</v>
      </c>
      <c r="D53" s="27" t="s">
        <v>128</v>
      </c>
      <c r="E53" s="14">
        <v>4</v>
      </c>
      <c r="F53" s="15">
        <v>2306.9400000000046</v>
      </c>
      <c r="G53" s="16">
        <v>0</v>
      </c>
      <c r="H53" s="17">
        <f t="shared" si="13"/>
        <v>2306.9400000000046</v>
      </c>
      <c r="I53" s="17">
        <v>2156.0000000000036</v>
      </c>
      <c r="J53" s="16">
        <v>0</v>
      </c>
      <c r="K53" s="17">
        <f t="shared" si="1"/>
        <v>2156.0000000000036</v>
      </c>
      <c r="L53" s="17">
        <v>2518.5200000000018</v>
      </c>
      <c r="M53" s="16">
        <v>0</v>
      </c>
      <c r="N53" s="17">
        <f t="shared" si="6"/>
        <v>2518.5200000000018</v>
      </c>
      <c r="O53" s="17">
        <f t="shared" si="2"/>
        <v>6981.46000000001</v>
      </c>
      <c r="P53" s="18">
        <f t="shared" si="7"/>
        <v>1.6026128450993691E-2</v>
      </c>
      <c r="Q53" s="19">
        <v>115469000</v>
      </c>
      <c r="R53" s="19">
        <f t="shared" si="8"/>
        <v>28867250</v>
      </c>
      <c r="S53" s="20">
        <f t="shared" si="9"/>
        <v>23093800</v>
      </c>
      <c r="T53" s="20">
        <f t="shared" si="3"/>
        <v>5773450</v>
      </c>
      <c r="U53" s="14">
        <f t="shared" si="10"/>
        <v>28989463.909180705</v>
      </c>
      <c r="V53" s="21">
        <v>1</v>
      </c>
      <c r="W53" s="21">
        <v>1</v>
      </c>
      <c r="X53" s="21">
        <v>1</v>
      </c>
      <c r="Y53" s="21">
        <v>1</v>
      </c>
      <c r="Z53" s="21">
        <v>1</v>
      </c>
      <c r="AA53" s="21">
        <f t="shared" si="11"/>
        <v>5</v>
      </c>
      <c r="AB53" s="14">
        <f t="shared" si="12"/>
        <v>5773450</v>
      </c>
      <c r="AC53" s="22">
        <f t="shared" si="4"/>
        <v>34762913.909180701</v>
      </c>
      <c r="AD53" s="23">
        <f t="shared" si="5"/>
        <v>1.2042336526402999</v>
      </c>
    </row>
    <row r="54" spans="2:30" s="24" customFormat="1" x14ac:dyDescent="0.25">
      <c r="B54" s="25">
        <v>49</v>
      </c>
      <c r="C54" s="26" t="s">
        <v>129</v>
      </c>
      <c r="D54" s="27" t="s">
        <v>130</v>
      </c>
      <c r="E54" s="14">
        <v>5</v>
      </c>
      <c r="F54" s="15">
        <v>7915.5599999996502</v>
      </c>
      <c r="G54" s="16">
        <v>1.3899999999999999E-2</v>
      </c>
      <c r="H54" s="17">
        <f t="shared" si="13"/>
        <v>7805.5337159996552</v>
      </c>
      <c r="I54" s="17">
        <v>8345.6899999996058</v>
      </c>
      <c r="J54" s="16">
        <v>1.4E-2</v>
      </c>
      <c r="K54" s="17">
        <f t="shared" si="1"/>
        <v>8228.8503399996116</v>
      </c>
      <c r="L54" s="17">
        <v>9625.7699999995093</v>
      </c>
      <c r="M54" s="16">
        <v>0</v>
      </c>
      <c r="N54" s="17">
        <f t="shared" si="6"/>
        <v>9625.7699999995093</v>
      </c>
      <c r="O54" s="17">
        <f t="shared" si="2"/>
        <v>25660.154055998777</v>
      </c>
      <c r="P54" s="18">
        <f t="shared" si="7"/>
        <v>5.890357102579153E-2</v>
      </c>
      <c r="Q54" s="19">
        <v>214572000</v>
      </c>
      <c r="R54" s="19">
        <f t="shared" si="8"/>
        <v>53643000</v>
      </c>
      <c r="S54" s="20">
        <f t="shared" si="9"/>
        <v>42914400</v>
      </c>
      <c r="T54" s="20">
        <f t="shared" si="3"/>
        <v>10728600</v>
      </c>
      <c r="U54" s="14">
        <f t="shared" si="10"/>
        <v>106549935.10102361</v>
      </c>
      <c r="V54" s="21">
        <v>1</v>
      </c>
      <c r="W54" s="21">
        <v>0</v>
      </c>
      <c r="X54" s="21">
        <v>1</v>
      </c>
      <c r="Y54" s="21">
        <v>1</v>
      </c>
      <c r="Z54" s="21">
        <v>0</v>
      </c>
      <c r="AA54" s="21">
        <f t="shared" si="11"/>
        <v>3</v>
      </c>
      <c r="AB54" s="14">
        <f t="shared" si="12"/>
        <v>6437160.0000000009</v>
      </c>
      <c r="AC54" s="22">
        <f t="shared" si="4"/>
        <v>112987095.10102361</v>
      </c>
      <c r="AD54" s="23">
        <f t="shared" si="5"/>
        <v>2.1062784538714019</v>
      </c>
    </row>
    <row r="55" spans="2:30" s="24" customFormat="1" x14ac:dyDescent="0.25">
      <c r="B55" s="25">
        <v>50</v>
      </c>
      <c r="C55" s="26" t="s">
        <v>131</v>
      </c>
      <c r="D55" s="27" t="s">
        <v>132</v>
      </c>
      <c r="E55" s="14">
        <v>5</v>
      </c>
      <c r="F55" s="15">
        <v>3526.8600000000929</v>
      </c>
      <c r="G55" s="16">
        <v>0</v>
      </c>
      <c r="H55" s="17">
        <f t="shared" si="13"/>
        <v>3526.8600000000929</v>
      </c>
      <c r="I55" s="17">
        <v>3201.5700000000811</v>
      </c>
      <c r="J55" s="16">
        <v>0</v>
      </c>
      <c r="K55" s="17">
        <f t="shared" si="1"/>
        <v>3201.5700000000811</v>
      </c>
      <c r="L55" s="17">
        <v>3964.0700000000984</v>
      </c>
      <c r="M55" s="16">
        <v>0</v>
      </c>
      <c r="N55" s="17">
        <f t="shared" si="6"/>
        <v>3964.0700000000984</v>
      </c>
      <c r="O55" s="17">
        <f t="shared" si="2"/>
        <v>10692.500000000273</v>
      </c>
      <c r="P55" s="18">
        <f t="shared" si="7"/>
        <v>2.454492018320726E-2</v>
      </c>
      <c r="Q55" s="19">
        <v>158519000</v>
      </c>
      <c r="R55" s="19">
        <f t="shared" si="8"/>
        <v>39629750</v>
      </c>
      <c r="S55" s="20">
        <f t="shared" si="9"/>
        <v>31703800</v>
      </c>
      <c r="T55" s="20">
        <f t="shared" si="3"/>
        <v>7925950</v>
      </c>
      <c r="U55" s="14">
        <f t="shared" si="10"/>
        <v>44399000.044248931</v>
      </c>
      <c r="V55" s="21">
        <v>0</v>
      </c>
      <c r="W55" s="21">
        <v>1</v>
      </c>
      <c r="X55" s="21">
        <v>1</v>
      </c>
      <c r="Y55" s="21">
        <v>0</v>
      </c>
      <c r="Z55" s="21">
        <v>1</v>
      </c>
      <c r="AA55" s="21">
        <f t="shared" si="11"/>
        <v>3</v>
      </c>
      <c r="AB55" s="14">
        <f t="shared" si="12"/>
        <v>4755570.0000000009</v>
      </c>
      <c r="AC55" s="22">
        <f t="shared" si="4"/>
        <v>49154570.044248931</v>
      </c>
      <c r="AD55" s="23">
        <f t="shared" si="5"/>
        <v>1.2403451963297505</v>
      </c>
    </row>
    <row r="56" spans="2:30" s="24" customFormat="1" x14ac:dyDescent="0.25">
      <c r="B56" s="25">
        <v>51</v>
      </c>
      <c r="C56" s="26" t="s">
        <v>133</v>
      </c>
      <c r="D56" s="31" t="s">
        <v>134</v>
      </c>
      <c r="E56" s="14">
        <v>6</v>
      </c>
      <c r="F56" s="15">
        <v>1292.8200000000043</v>
      </c>
      <c r="G56" s="16">
        <v>1.6400000000000001E-2</v>
      </c>
      <c r="H56" s="17">
        <f t="shared" si="13"/>
        <v>1271.6177520000042</v>
      </c>
      <c r="I56" s="17">
        <v>1462.9600000000144</v>
      </c>
      <c r="J56" s="16">
        <v>1.6299999999999999E-2</v>
      </c>
      <c r="K56" s="17">
        <f t="shared" si="1"/>
        <v>1439.1137520000141</v>
      </c>
      <c r="L56" s="17">
        <v>2060.8100000000231</v>
      </c>
      <c r="M56" s="16">
        <v>4.9099999999999998E-2</v>
      </c>
      <c r="N56" s="17">
        <f t="shared" si="6"/>
        <v>1959.6242290000218</v>
      </c>
      <c r="O56" s="17">
        <f t="shared" si="2"/>
        <v>4670.3557330000403</v>
      </c>
      <c r="P56" s="18">
        <f t="shared" si="7"/>
        <v>1.0720926695690204E-2</v>
      </c>
      <c r="Q56" s="19">
        <v>95348000</v>
      </c>
      <c r="R56" s="19">
        <f t="shared" si="8"/>
        <v>23837000</v>
      </c>
      <c r="S56" s="20">
        <f t="shared" si="9"/>
        <v>19069600</v>
      </c>
      <c r="T56" s="20">
        <f t="shared" si="3"/>
        <v>4767400</v>
      </c>
      <c r="U56" s="14">
        <f t="shared" si="10"/>
        <v>19392950.609878115</v>
      </c>
      <c r="V56" s="21">
        <v>0</v>
      </c>
      <c r="W56" s="21">
        <v>0</v>
      </c>
      <c r="X56" s="21">
        <v>1</v>
      </c>
      <c r="Y56" s="21">
        <v>0</v>
      </c>
      <c r="Z56" s="21">
        <v>0</v>
      </c>
      <c r="AA56" s="21">
        <f t="shared" si="11"/>
        <v>1</v>
      </c>
      <c r="AB56" s="14">
        <f t="shared" si="12"/>
        <v>953480</v>
      </c>
      <c r="AC56" s="22">
        <f t="shared" si="4"/>
        <v>20346430.609878115</v>
      </c>
      <c r="AD56" s="23">
        <f t="shared" si="5"/>
        <v>0.85356507152234407</v>
      </c>
    </row>
    <row r="57" spans="2:30" s="24" customFormat="1" x14ac:dyDescent="0.25">
      <c r="B57" s="25">
        <v>52</v>
      </c>
      <c r="C57" s="26" t="s">
        <v>135</v>
      </c>
      <c r="D57" s="27" t="s">
        <v>136</v>
      </c>
      <c r="E57" s="14">
        <v>6</v>
      </c>
      <c r="F57" s="15">
        <v>1247.450000000001</v>
      </c>
      <c r="G57" s="16">
        <v>0.1983</v>
      </c>
      <c r="H57" s="17">
        <f t="shared" si="13"/>
        <v>1000.0806650000007</v>
      </c>
      <c r="I57" s="17">
        <v>1246.72</v>
      </c>
      <c r="J57" s="16">
        <v>0.1739</v>
      </c>
      <c r="K57" s="17">
        <f t="shared" si="1"/>
        <v>1029.9153920000001</v>
      </c>
      <c r="L57" s="17">
        <v>1750.7100000000055</v>
      </c>
      <c r="M57" s="16">
        <v>0.20830000000000001</v>
      </c>
      <c r="N57" s="17">
        <f t="shared" si="6"/>
        <v>1386.0371070000042</v>
      </c>
      <c r="O57" s="17">
        <f t="shared" si="2"/>
        <v>3416.0331640000049</v>
      </c>
      <c r="P57" s="18">
        <f t="shared" si="7"/>
        <v>7.8415956374624212E-3</v>
      </c>
      <c r="Q57" s="19">
        <v>92112000</v>
      </c>
      <c r="R57" s="19">
        <f t="shared" si="8"/>
        <v>23028000</v>
      </c>
      <c r="S57" s="20">
        <f t="shared" si="9"/>
        <v>18422400</v>
      </c>
      <c r="T57" s="20">
        <f t="shared" si="3"/>
        <v>4605600</v>
      </c>
      <c r="U57" s="14">
        <f t="shared" si="10"/>
        <v>14184564.563908175</v>
      </c>
      <c r="V57" s="21">
        <v>0</v>
      </c>
      <c r="W57" s="21">
        <v>1</v>
      </c>
      <c r="X57" s="21">
        <v>0</v>
      </c>
      <c r="Y57" s="21">
        <v>1</v>
      </c>
      <c r="Z57" s="21">
        <v>0</v>
      </c>
      <c r="AA57" s="21">
        <f t="shared" si="11"/>
        <v>2</v>
      </c>
      <c r="AB57" s="14">
        <f t="shared" si="12"/>
        <v>1842240</v>
      </c>
      <c r="AC57" s="22">
        <f t="shared" si="4"/>
        <v>16026804.563908175</v>
      </c>
      <c r="AD57" s="23">
        <f t="shared" si="5"/>
        <v>0.69597032151763827</v>
      </c>
    </row>
    <row r="58" spans="2:30" s="24" customFormat="1" x14ac:dyDescent="0.25">
      <c r="B58" s="25">
        <v>53</v>
      </c>
      <c r="C58" s="26" t="s">
        <v>137</v>
      </c>
      <c r="D58" s="27" t="s">
        <v>138</v>
      </c>
      <c r="E58" s="14">
        <v>6</v>
      </c>
      <c r="F58" s="15">
        <v>1410.1799999999969</v>
      </c>
      <c r="G58" s="16">
        <v>2.1000000000000001E-2</v>
      </c>
      <c r="H58" s="17">
        <f t="shared" si="13"/>
        <v>1380.566219999997</v>
      </c>
      <c r="I58" s="17">
        <v>1504.2499999999943</v>
      </c>
      <c r="J58" s="16">
        <v>7.0300000000000001E-2</v>
      </c>
      <c r="K58" s="17">
        <f t="shared" si="1"/>
        <v>1398.5012249999947</v>
      </c>
      <c r="L58" s="17">
        <v>1766.9999999999923</v>
      </c>
      <c r="M58" s="16">
        <v>1.61E-2</v>
      </c>
      <c r="N58" s="17">
        <f t="shared" si="6"/>
        <v>1738.5512999999924</v>
      </c>
      <c r="O58" s="17">
        <f t="shared" si="2"/>
        <v>4517.6187449999834</v>
      </c>
      <c r="P58" s="18">
        <f t="shared" si="7"/>
        <v>1.0370314848181688E-2</v>
      </c>
      <c r="Q58" s="19">
        <v>124168000</v>
      </c>
      <c r="R58" s="19">
        <f t="shared" si="8"/>
        <v>31042000</v>
      </c>
      <c r="S58" s="20">
        <f t="shared" si="9"/>
        <v>24833600</v>
      </c>
      <c r="T58" s="20">
        <f t="shared" si="3"/>
        <v>6208400</v>
      </c>
      <c r="U58" s="14">
        <f t="shared" si="10"/>
        <v>18758733.211049698</v>
      </c>
      <c r="V58" s="21">
        <v>1</v>
      </c>
      <c r="W58" s="21">
        <v>1</v>
      </c>
      <c r="X58" s="21">
        <v>1</v>
      </c>
      <c r="Y58" s="21">
        <v>0</v>
      </c>
      <c r="Z58" s="21">
        <v>1</v>
      </c>
      <c r="AA58" s="21">
        <f t="shared" si="11"/>
        <v>4</v>
      </c>
      <c r="AB58" s="14">
        <f t="shared" si="12"/>
        <v>4966720</v>
      </c>
      <c r="AC58" s="22">
        <f t="shared" si="4"/>
        <v>23725453.211049698</v>
      </c>
      <c r="AD58" s="23">
        <f t="shared" si="5"/>
        <v>0.76430169483440813</v>
      </c>
    </row>
    <row r="59" spans="2:30" s="24" customFormat="1" x14ac:dyDescent="0.25">
      <c r="B59" s="25">
        <v>54</v>
      </c>
      <c r="C59" s="26" t="s">
        <v>139</v>
      </c>
      <c r="D59" s="27" t="s">
        <v>140</v>
      </c>
      <c r="E59" s="14">
        <v>7</v>
      </c>
      <c r="F59" s="15">
        <v>2068.7999999999824</v>
      </c>
      <c r="G59" s="16">
        <v>1.38E-2</v>
      </c>
      <c r="H59" s="17">
        <f t="shared" si="13"/>
        <v>2040.2505599999827</v>
      </c>
      <c r="I59" s="17">
        <v>1995.1299999999919</v>
      </c>
      <c r="J59" s="16">
        <v>1.03E-2</v>
      </c>
      <c r="K59" s="17">
        <f t="shared" si="1"/>
        <v>1974.5801609999921</v>
      </c>
      <c r="L59" s="17">
        <v>2182.8700000000031</v>
      </c>
      <c r="M59" s="16">
        <v>2.86E-2</v>
      </c>
      <c r="N59" s="17">
        <f t="shared" si="6"/>
        <v>2120.4399180000032</v>
      </c>
      <c r="O59" s="17">
        <f t="shared" si="2"/>
        <v>6135.2706389999785</v>
      </c>
      <c r="P59" s="18">
        <f t="shared" si="7"/>
        <v>1.4083678104898351E-2</v>
      </c>
      <c r="Q59" s="19">
        <v>108551000</v>
      </c>
      <c r="R59" s="19">
        <f t="shared" si="8"/>
        <v>27137750</v>
      </c>
      <c r="S59" s="20">
        <f t="shared" si="9"/>
        <v>21710200</v>
      </c>
      <c r="T59" s="20">
        <f t="shared" si="3"/>
        <v>5427550</v>
      </c>
      <c r="U59" s="14">
        <f t="shared" si="10"/>
        <v>25475789.70048466</v>
      </c>
      <c r="V59" s="21">
        <v>1</v>
      </c>
      <c r="W59" s="21">
        <v>1</v>
      </c>
      <c r="X59" s="21">
        <v>1</v>
      </c>
      <c r="Y59" s="21">
        <v>1</v>
      </c>
      <c r="Z59" s="21">
        <v>1</v>
      </c>
      <c r="AA59" s="21">
        <f t="shared" si="11"/>
        <v>5</v>
      </c>
      <c r="AB59" s="14">
        <f t="shared" si="12"/>
        <v>5427550</v>
      </c>
      <c r="AC59" s="22">
        <f t="shared" si="4"/>
        <v>30903339.70048466</v>
      </c>
      <c r="AD59" s="23">
        <f t="shared" si="5"/>
        <v>1.1387583606041274</v>
      </c>
    </row>
    <row r="60" spans="2:30" s="24" customFormat="1" x14ac:dyDescent="0.25">
      <c r="B60" s="25">
        <v>55</v>
      </c>
      <c r="C60" s="26" t="s">
        <v>141</v>
      </c>
      <c r="D60" s="27" t="s">
        <v>142</v>
      </c>
      <c r="E60" s="14">
        <v>8</v>
      </c>
      <c r="F60" s="15">
        <v>2955.4499999999989</v>
      </c>
      <c r="G60" s="16">
        <v>0.14680000000000001</v>
      </c>
      <c r="H60" s="17">
        <f t="shared" si="13"/>
        <v>2521.5899399999989</v>
      </c>
      <c r="I60" s="17">
        <v>3575.5399999999659</v>
      </c>
      <c r="J60" s="16">
        <v>0.1308</v>
      </c>
      <c r="K60" s="17">
        <f t="shared" si="1"/>
        <v>3107.8593679999703</v>
      </c>
      <c r="L60" s="17">
        <v>3407.3199999999706</v>
      </c>
      <c r="M60" s="16">
        <v>5.7000000000000002E-2</v>
      </c>
      <c r="N60" s="17">
        <f t="shared" si="6"/>
        <v>3213.102759999972</v>
      </c>
      <c r="O60" s="17">
        <f t="shared" si="2"/>
        <v>8842.5520679999408</v>
      </c>
      <c r="P60" s="18">
        <f t="shared" si="7"/>
        <v>2.0298315148459884E-2</v>
      </c>
      <c r="Q60" s="19">
        <v>100410000</v>
      </c>
      <c r="R60" s="19">
        <f t="shared" si="8"/>
        <v>25102500</v>
      </c>
      <c r="S60" s="20">
        <f t="shared" si="9"/>
        <v>20082000</v>
      </c>
      <c r="T60" s="20">
        <f t="shared" si="3"/>
        <v>5020500</v>
      </c>
      <c r="U60" s="14">
        <f t="shared" si="10"/>
        <v>36717369.152059183</v>
      </c>
      <c r="V60" s="21">
        <v>0</v>
      </c>
      <c r="W60" s="21">
        <v>1</v>
      </c>
      <c r="X60" s="21">
        <v>1</v>
      </c>
      <c r="Y60" s="21">
        <v>1</v>
      </c>
      <c r="Z60" s="21">
        <v>0</v>
      </c>
      <c r="AA60" s="21">
        <f t="shared" si="11"/>
        <v>3</v>
      </c>
      <c r="AB60" s="14">
        <f t="shared" si="12"/>
        <v>3012300.0000000005</v>
      </c>
      <c r="AC60" s="22">
        <f t="shared" si="4"/>
        <v>39729669.152059183</v>
      </c>
      <c r="AD60" s="23">
        <f t="shared" si="5"/>
        <v>1.5826977054898588</v>
      </c>
    </row>
    <row r="61" spans="2:30" s="24" customFormat="1" x14ac:dyDescent="0.25">
      <c r="B61" s="25">
        <v>56</v>
      </c>
      <c r="C61" s="26" t="s">
        <v>143</v>
      </c>
      <c r="D61" s="27" t="s">
        <v>144</v>
      </c>
      <c r="E61" s="14">
        <v>9</v>
      </c>
      <c r="F61" s="15">
        <v>1548.6900000000132</v>
      </c>
      <c r="G61" s="16">
        <v>1.41E-2</v>
      </c>
      <c r="H61" s="17">
        <f t="shared" si="13"/>
        <v>1526.8534710000131</v>
      </c>
      <c r="I61" s="17">
        <v>1522.0100000000116</v>
      </c>
      <c r="J61" s="16">
        <v>0</v>
      </c>
      <c r="K61" s="17">
        <f t="shared" si="1"/>
        <v>1522.0100000000116</v>
      </c>
      <c r="L61" s="17">
        <v>2131.860000000021</v>
      </c>
      <c r="M61" s="16">
        <v>0</v>
      </c>
      <c r="N61" s="17">
        <f t="shared" si="6"/>
        <v>2131.860000000021</v>
      </c>
      <c r="O61" s="17">
        <f t="shared" si="2"/>
        <v>5180.7234710000457</v>
      </c>
      <c r="P61" s="18">
        <f t="shared" si="7"/>
        <v>1.1892489510120303E-2</v>
      </c>
      <c r="Q61" s="19">
        <v>91661000</v>
      </c>
      <c r="R61" s="19">
        <f t="shared" si="8"/>
        <v>22915250</v>
      </c>
      <c r="S61" s="20">
        <f t="shared" si="9"/>
        <v>18332200</v>
      </c>
      <c r="T61" s="20">
        <f t="shared" si="3"/>
        <v>4583050</v>
      </c>
      <c r="U61" s="14">
        <f t="shared" si="10"/>
        <v>21512175.975512426</v>
      </c>
      <c r="V61" s="21">
        <v>1</v>
      </c>
      <c r="W61" s="21">
        <v>0</v>
      </c>
      <c r="X61" s="21">
        <v>1</v>
      </c>
      <c r="Y61" s="21">
        <v>0</v>
      </c>
      <c r="Z61" s="21">
        <v>1</v>
      </c>
      <c r="AA61" s="21">
        <f t="shared" si="11"/>
        <v>3</v>
      </c>
      <c r="AB61" s="14">
        <f t="shared" si="12"/>
        <v>2749830.0000000005</v>
      </c>
      <c r="AC61" s="22">
        <f t="shared" si="4"/>
        <v>24262005.975512426</v>
      </c>
      <c r="AD61" s="23">
        <f t="shared" si="5"/>
        <v>1.0587711666035686</v>
      </c>
    </row>
    <row r="62" spans="2:30" s="24" customFormat="1" ht="15" customHeight="1" thickBot="1" x14ac:dyDescent="0.3">
      <c r="B62" s="25">
        <v>57</v>
      </c>
      <c r="C62" s="26" t="s">
        <v>145</v>
      </c>
      <c r="D62" s="27" t="s">
        <v>146</v>
      </c>
      <c r="E62" s="14">
        <v>3</v>
      </c>
      <c r="F62" s="15">
        <v>917.60000000000105</v>
      </c>
      <c r="G62" s="16">
        <v>1.6799999999999999E-2</v>
      </c>
      <c r="H62" s="17">
        <f t="shared" si="13"/>
        <v>902.18432000000098</v>
      </c>
      <c r="I62" s="17">
        <v>1058.3200000000008</v>
      </c>
      <c r="J62" s="16">
        <v>1.4800000000000001E-2</v>
      </c>
      <c r="K62" s="17">
        <f t="shared" si="1"/>
        <v>1042.6568640000007</v>
      </c>
      <c r="L62" s="17">
        <v>1315.4699999999982</v>
      </c>
      <c r="M62" s="16">
        <v>4.5999999999999999E-3</v>
      </c>
      <c r="N62" s="17">
        <f t="shared" si="6"/>
        <v>1309.4188379999982</v>
      </c>
      <c r="O62" s="17">
        <f t="shared" si="2"/>
        <v>3254.2600219999999</v>
      </c>
      <c r="P62" s="18">
        <f t="shared" si="7"/>
        <v>7.4702410563844057E-3</v>
      </c>
      <c r="Q62" s="19">
        <v>57738000</v>
      </c>
      <c r="R62" s="19">
        <f t="shared" si="8"/>
        <v>14434500</v>
      </c>
      <c r="S62" s="20">
        <f t="shared" si="9"/>
        <v>11547600</v>
      </c>
      <c r="T62" s="20">
        <f t="shared" si="3"/>
        <v>2886900</v>
      </c>
      <c r="U62" s="14">
        <f t="shared" si="10"/>
        <v>13512825.892987778</v>
      </c>
      <c r="V62" s="21">
        <v>1.25</v>
      </c>
      <c r="W62" s="21">
        <v>0</v>
      </c>
      <c r="X62" s="21">
        <v>1.25</v>
      </c>
      <c r="Y62" s="21" t="s">
        <v>157</v>
      </c>
      <c r="Z62" s="21">
        <v>0</v>
      </c>
      <c r="AA62" s="21">
        <f t="shared" si="11"/>
        <v>2.5</v>
      </c>
      <c r="AB62" s="14">
        <f t="shared" si="12"/>
        <v>1443450</v>
      </c>
      <c r="AC62" s="22">
        <f t="shared" si="4"/>
        <v>14956275.892987778</v>
      </c>
      <c r="AD62" s="23">
        <f t="shared" si="5"/>
        <v>1.0361478328302178</v>
      </c>
    </row>
    <row r="63" spans="2:30" s="46" customFormat="1" ht="15.75" thickBot="1" x14ac:dyDescent="0.3">
      <c r="B63" s="32"/>
      <c r="C63" s="33"/>
      <c r="D63" s="33"/>
      <c r="E63" s="34"/>
      <c r="F63" s="35">
        <f>SUM(F6:F62)</f>
        <v>140229.88999999905</v>
      </c>
      <c r="G63" s="36"/>
      <c r="H63" s="37">
        <f t="shared" ref="H63:I63" si="14">SUM(H6:H62)</f>
        <v>131634.35526099912</v>
      </c>
      <c r="I63" s="37">
        <f t="shared" si="14"/>
        <v>144515.00999999905</v>
      </c>
      <c r="J63" s="38"/>
      <c r="K63" s="37">
        <f t="shared" ref="K63" si="15">SUM(K6:K62)</f>
        <v>135392.41816699904</v>
      </c>
      <c r="L63" s="37">
        <f>SUM(L6:L62)</f>
        <v>177978.57999999978</v>
      </c>
      <c r="M63" s="38"/>
      <c r="N63" s="37">
        <f t="shared" ref="N63:O63" si="16">SUM(N6:N62)</f>
        <v>168603.08074099972</v>
      </c>
      <c r="O63" s="37">
        <f t="shared" si="16"/>
        <v>435629.85416899796</v>
      </c>
      <c r="P63" s="34">
        <f>SUM(P6:P62)</f>
        <v>1.0000000000000002</v>
      </c>
      <c r="Q63" s="38">
        <f>SUM(Q6:Q62)</f>
        <v>8162784000</v>
      </c>
      <c r="R63" s="39">
        <f>SUM(R6:R62)</f>
        <v>2040696000</v>
      </c>
      <c r="S63" s="40">
        <f>SUM(S6:S62)+AB64</f>
        <v>1808887530</v>
      </c>
      <c r="T63" s="37">
        <f t="shared" ref="T63:AB63" si="17">SUM(T6:T62)</f>
        <v>408139200</v>
      </c>
      <c r="U63" s="41">
        <f t="shared" si="17"/>
        <v>1808887529.9999998</v>
      </c>
      <c r="V63" s="42">
        <f>SUM(V6:V62)</f>
        <v>25.25</v>
      </c>
      <c r="W63" s="42">
        <f t="shared" ref="W63:Y63" si="18">SUM(W6:W62)</f>
        <v>39</v>
      </c>
      <c r="X63" s="42">
        <f t="shared" si="18"/>
        <v>42.25</v>
      </c>
      <c r="Y63" s="42">
        <f t="shared" si="18"/>
        <v>30</v>
      </c>
      <c r="Z63" s="42">
        <f t="shared" ref="Z63" si="19">SUM(Z6:Z62)</f>
        <v>37</v>
      </c>
      <c r="AA63" s="42">
        <f t="shared" ref="AA63" si="20">SUM(AA6:AA62)</f>
        <v>173.5</v>
      </c>
      <c r="AB63" s="43">
        <f t="shared" si="17"/>
        <v>231808470</v>
      </c>
      <c r="AC63" s="44">
        <f t="shared" si="4"/>
        <v>2040695999.9999998</v>
      </c>
      <c r="AD63" s="45"/>
    </row>
    <row r="64" spans="2:30" s="46" customFormat="1" ht="15.75" thickBot="1" x14ac:dyDescent="0.3">
      <c r="B64" s="47"/>
      <c r="D64" s="48"/>
      <c r="G64" s="49"/>
      <c r="J64" s="58"/>
      <c r="M64" s="58"/>
      <c r="R64" s="48"/>
      <c r="S64" s="50">
        <f>S63+T63-AB64</f>
        <v>2040696000</v>
      </c>
      <c r="W64" s="59"/>
      <c r="Y64" s="59"/>
      <c r="AB64" s="51">
        <f>T63-AB63</f>
        <v>176330730</v>
      </c>
      <c r="AC64" s="52"/>
    </row>
    <row r="65" spans="4:30" x14ac:dyDescent="0.25">
      <c r="D65" s="54"/>
      <c r="AB65" s="55"/>
    </row>
    <row r="66" spans="4:30" x14ac:dyDescent="0.25">
      <c r="D66" s="54"/>
      <c r="S66" s="55"/>
    </row>
    <row r="67" spans="4:30" x14ac:dyDescent="0.25">
      <c r="D67" s="54"/>
      <c r="S67" s="55"/>
    </row>
    <row r="68" spans="4:30" ht="15.75" x14ac:dyDescent="0.25">
      <c r="D68" s="63"/>
      <c r="AA68" s="66"/>
      <c r="AB68" s="66"/>
      <c r="AC68" s="66"/>
      <c r="AD68" s="66"/>
    </row>
    <row r="69" spans="4:30" ht="15.75" x14ac:dyDescent="0.25">
      <c r="D69" s="54"/>
      <c r="X69" s="64"/>
      <c r="Y69" s="64"/>
      <c r="Z69" s="64"/>
      <c r="AA69" s="64"/>
      <c r="AB69" s="64"/>
      <c r="AC69" s="60"/>
      <c r="AD69" s="60"/>
    </row>
    <row r="70" spans="4:30" x14ac:dyDescent="0.25">
      <c r="D70" s="54"/>
      <c r="X70" s="56"/>
    </row>
    <row r="71" spans="4:30" x14ac:dyDescent="0.25">
      <c r="D71" s="62"/>
      <c r="X71" s="67"/>
      <c r="Y71" s="67"/>
      <c r="Z71" s="67"/>
      <c r="AA71" s="67"/>
      <c r="AB71" s="67"/>
    </row>
    <row r="72" spans="4:30" x14ac:dyDescent="0.25">
      <c r="D72" s="54"/>
      <c r="X72" s="61"/>
      <c r="Y72" s="61"/>
      <c r="Z72" s="61"/>
      <c r="AA72" s="61"/>
      <c r="AB72" s="61"/>
    </row>
    <row r="73" spans="4:30" x14ac:dyDescent="0.25">
      <c r="D73" s="63"/>
      <c r="X73" s="64"/>
      <c r="Y73" s="64"/>
      <c r="Z73" s="64"/>
      <c r="AA73" s="64"/>
      <c r="AB73" s="64"/>
    </row>
    <row r="74" spans="4:30" x14ac:dyDescent="0.25">
      <c r="D74" s="54"/>
    </row>
    <row r="75" spans="4:30" x14ac:dyDescent="0.25">
      <c r="D75" s="54"/>
    </row>
    <row r="76" spans="4:30" x14ac:dyDescent="0.25">
      <c r="D76" s="54"/>
    </row>
    <row r="77" spans="4:30" x14ac:dyDescent="0.25">
      <c r="D77" s="54"/>
    </row>
    <row r="78" spans="4:30" x14ac:dyDescent="0.25">
      <c r="D78" s="63"/>
    </row>
    <row r="79" spans="4:30" x14ac:dyDescent="0.25">
      <c r="D79" s="54"/>
    </row>
    <row r="80" spans="4:30" x14ac:dyDescent="0.25">
      <c r="D80" s="57"/>
    </row>
  </sheetData>
  <autoFilter ref="B4:AD64" xr:uid="{3A475698-29AE-42F6-9CD3-83A69533EFE8}"/>
  <mergeCells count="5">
    <mergeCell ref="X71:AB71"/>
    <mergeCell ref="X73:AB73"/>
    <mergeCell ref="B2:D2"/>
    <mergeCell ref="AA68:AD68"/>
    <mergeCell ref="X69:AB69"/>
  </mergeCells>
  <conditionalFormatting sqref="Q6:T62">
    <cfRule type="cellIs" priority="3" stopIfTrue="1" operator="equal">
      <formula>0</formula>
    </cfRule>
  </conditionalFormatting>
  <conditionalFormatting sqref="Q63">
    <cfRule type="cellIs" priority="2" stopIfTrue="1" operator="equal">
      <formula>0</formula>
    </cfRule>
  </conditionalFormatting>
  <conditionalFormatting sqref="C31">
    <cfRule type="cellIs" priority="1" stopIfTrue="1" operator="equal">
      <formula>0</formula>
    </cfRule>
  </conditionalFormatting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Lutovac</dc:creator>
  <cp:lastModifiedBy>Tanja Glusac</cp:lastModifiedBy>
  <cp:lastPrinted>2023-02-13T09:17:29Z</cp:lastPrinted>
  <dcterms:created xsi:type="dcterms:W3CDTF">2023-02-11T13:14:24Z</dcterms:created>
  <dcterms:modified xsi:type="dcterms:W3CDTF">2023-02-13T13:28:14Z</dcterms:modified>
</cp:coreProperties>
</file>